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ummins\Documents\westar\dec 2018 qa data\version to post\"/>
    </mc:Choice>
  </mc:AlternateContent>
  <bookViews>
    <workbookView xWindow="0" yWindow="0" windowWidth="28800" windowHeight="11865"/>
  </bookViews>
  <sheets>
    <sheet name="coal" sheetId="2" r:id="rId1"/>
  </sheets>
  <calcPr calcId="162913"/>
</workbook>
</file>

<file path=xl/calcChain.xml><?xml version="1.0" encoding="utf-8"?>
<calcChain xmlns="http://schemas.openxmlformats.org/spreadsheetml/2006/main">
  <c r="K93" i="2" l="1"/>
  <c r="K48" i="2"/>
  <c r="K36" i="2"/>
  <c r="R30" i="2"/>
  <c r="R29" i="2"/>
  <c r="R28" i="2"/>
  <c r="R27" i="2"/>
  <c r="R19" i="2"/>
  <c r="R18" i="2"/>
  <c r="R17" i="2"/>
  <c r="R16" i="2"/>
  <c r="R14" i="2"/>
  <c r="R13" i="2"/>
  <c r="R12" i="2"/>
  <c r="R11" i="2"/>
  <c r="R8" i="2"/>
  <c r="R7" i="2"/>
  <c r="R6" i="2"/>
  <c r="R5" i="2"/>
  <c r="L9" i="2" l="1"/>
  <c r="K9" i="2"/>
  <c r="J9" i="2"/>
  <c r="L93" i="2"/>
  <c r="L87" i="2"/>
  <c r="L81" i="2"/>
  <c r="L70" i="2"/>
  <c r="L64" i="2"/>
  <c r="L54" i="2"/>
  <c r="L48" i="2"/>
  <c r="N9" i="2" l="1"/>
  <c r="K87" i="2"/>
  <c r="K81" i="2"/>
  <c r="K70" i="2"/>
  <c r="K64" i="2"/>
  <c r="K54" i="2"/>
  <c r="K42" i="2"/>
  <c r="R92" i="2"/>
  <c r="R91" i="2"/>
  <c r="R90" i="2"/>
  <c r="R89" i="2"/>
  <c r="R86" i="2"/>
  <c r="M87" i="2" s="1"/>
  <c r="R85" i="2"/>
  <c r="R84" i="2"/>
  <c r="R83" i="2"/>
  <c r="R80" i="2"/>
  <c r="M81" i="2" s="1"/>
  <c r="R79" i="2"/>
  <c r="R78" i="2"/>
  <c r="R77" i="2"/>
  <c r="R69" i="2"/>
  <c r="R68" i="2"/>
  <c r="R67" i="2"/>
  <c r="R66" i="2"/>
  <c r="R63" i="2"/>
  <c r="R62" i="2"/>
  <c r="R61" i="2"/>
  <c r="R60" i="2"/>
  <c r="R53" i="2"/>
  <c r="M54" i="2" s="1"/>
  <c r="R52" i="2"/>
  <c r="R51" i="2"/>
  <c r="R50" i="2"/>
  <c r="R47" i="2"/>
  <c r="M48" i="2" s="1"/>
  <c r="R46" i="2"/>
  <c r="R45" i="2"/>
  <c r="R44" i="2"/>
  <c r="R41" i="2"/>
  <c r="M42" i="2" s="1"/>
  <c r="R40" i="2"/>
  <c r="R39" i="2"/>
  <c r="R38" i="2"/>
  <c r="R35" i="2"/>
  <c r="M36" i="2" s="1"/>
  <c r="R34" i="2"/>
  <c r="R33" i="2"/>
  <c r="R32" i="2"/>
  <c r="R24" i="2"/>
  <c r="M25" i="2" s="1"/>
  <c r="R23" i="2"/>
  <c r="R22" i="2"/>
  <c r="R21" i="2"/>
  <c r="L25" i="2"/>
  <c r="K25" i="2"/>
  <c r="J92" i="2"/>
  <c r="J91" i="2"/>
  <c r="J90" i="2"/>
  <c r="J89" i="2"/>
  <c r="J86" i="2"/>
  <c r="J85" i="2"/>
  <c r="J84" i="2"/>
  <c r="J83" i="2"/>
  <c r="J80" i="2"/>
  <c r="J79" i="2"/>
  <c r="J78" i="2"/>
  <c r="J77" i="2"/>
  <c r="J69" i="2"/>
  <c r="J68" i="2"/>
  <c r="J67" i="2"/>
  <c r="J66" i="2"/>
  <c r="J63" i="2"/>
  <c r="J62" i="2"/>
  <c r="J61" i="2"/>
  <c r="J60" i="2"/>
  <c r="J53" i="2"/>
  <c r="J52" i="2"/>
  <c r="J51" i="2"/>
  <c r="J50" i="2"/>
  <c r="J47" i="2"/>
  <c r="J46" i="2"/>
  <c r="J45" i="2"/>
  <c r="J44" i="2"/>
  <c r="J41" i="2"/>
  <c r="J40" i="2"/>
  <c r="J39" i="2"/>
  <c r="J38" i="2"/>
  <c r="J35" i="2"/>
  <c r="J34" i="2"/>
  <c r="J33" i="2"/>
  <c r="J32" i="2"/>
  <c r="J24" i="2"/>
  <c r="J23" i="2"/>
  <c r="J22" i="2"/>
  <c r="J21" i="2"/>
  <c r="J8" i="2"/>
  <c r="J7" i="2"/>
  <c r="J6" i="2"/>
  <c r="J5" i="2"/>
  <c r="I92" i="2"/>
  <c r="I91" i="2"/>
  <c r="I90" i="2"/>
  <c r="I89" i="2"/>
  <c r="I86" i="2"/>
  <c r="I85" i="2"/>
  <c r="I84" i="2"/>
  <c r="I83" i="2"/>
  <c r="I80" i="2"/>
  <c r="I79" i="2"/>
  <c r="I78" i="2"/>
  <c r="I77" i="2"/>
  <c r="I69" i="2"/>
  <c r="I68" i="2"/>
  <c r="I67" i="2"/>
  <c r="I66" i="2"/>
  <c r="I63" i="2"/>
  <c r="I62" i="2"/>
  <c r="I61" i="2"/>
  <c r="I60" i="2"/>
  <c r="I53" i="2"/>
  <c r="I52" i="2"/>
  <c r="I51" i="2"/>
  <c r="I50" i="2"/>
  <c r="I47" i="2"/>
  <c r="I46" i="2"/>
  <c r="I45" i="2"/>
  <c r="I44" i="2"/>
  <c r="I41" i="2"/>
  <c r="I40" i="2"/>
  <c r="I39" i="2"/>
  <c r="I38" i="2"/>
  <c r="I35" i="2"/>
  <c r="I34" i="2"/>
  <c r="I33" i="2"/>
  <c r="I32" i="2"/>
  <c r="I24" i="2"/>
  <c r="I23" i="2"/>
  <c r="I22" i="2"/>
  <c r="I21" i="2"/>
  <c r="I8" i="2"/>
  <c r="I7" i="2"/>
  <c r="I6" i="2"/>
  <c r="I5" i="2"/>
  <c r="J87" i="2" l="1"/>
  <c r="J54" i="2"/>
  <c r="J25" i="2"/>
  <c r="N25" i="2" s="1"/>
  <c r="J42" i="2"/>
  <c r="O42" i="2" s="1"/>
  <c r="J48" i="2"/>
  <c r="N48" i="2" s="1"/>
  <c r="J64" i="2"/>
  <c r="N64" i="2" s="1"/>
  <c r="J70" i="2"/>
  <c r="N70" i="2" s="1"/>
  <c r="J81" i="2"/>
  <c r="N81" i="2" s="1"/>
  <c r="J93" i="2"/>
  <c r="N93" i="2" s="1"/>
  <c r="J36" i="2"/>
  <c r="N36" i="2" s="1"/>
  <c r="O54" i="2"/>
  <c r="N54" i="2"/>
  <c r="O87" i="2"/>
  <c r="N87" i="2"/>
  <c r="O36" i="2"/>
  <c r="O25" i="2" l="1"/>
  <c r="O70" i="2"/>
  <c r="N42" i="2"/>
  <c r="O93" i="2"/>
  <c r="O81" i="2"/>
  <c r="O64" i="2"/>
  <c r="O48" i="2"/>
</calcChain>
</file>

<file path=xl/sharedStrings.xml><?xml version="1.0" encoding="utf-8"?>
<sst xmlns="http://schemas.openxmlformats.org/spreadsheetml/2006/main" count="721" uniqueCount="109">
  <si>
    <t>State</t>
  </si>
  <si>
    <t xml:space="preserve"> Facility Name</t>
  </si>
  <si>
    <t xml:space="preserve"> Facility ID (ORISPL)</t>
  </si>
  <si>
    <t xml:space="preserve"> Unit ID</t>
  </si>
  <si>
    <t xml:space="preserve"> Year</t>
  </si>
  <si>
    <t xml:space="preserve"> Operating Time</t>
  </si>
  <si>
    <t xml:space="preserve"> SO2 (tons)</t>
  </si>
  <si>
    <t xml:space="preserve"> Avg. NOx Rate (lb/MMBtu)</t>
  </si>
  <si>
    <t xml:space="preserve"> NOx (tons)</t>
  </si>
  <si>
    <t xml:space="preserve"> CO2 (short tons)</t>
  </si>
  <si>
    <t xml:space="preserve"> Heat Input (MMBtu)</t>
  </si>
  <si>
    <t xml:space="preserve"> Owner</t>
  </si>
  <si>
    <t xml:space="preserve"> Operator</t>
  </si>
  <si>
    <t xml:space="preserve"> Unit Type</t>
  </si>
  <si>
    <t xml:space="preserve"> Fuel Type (Primary)</t>
  </si>
  <si>
    <t xml:space="preserve"> Fuel Type (Secondary)</t>
  </si>
  <si>
    <t xml:space="preserve"> SO2 Control(s)</t>
  </si>
  <si>
    <t xml:space="preserve"> NOx Control(s)</t>
  </si>
  <si>
    <t>Pipeline Natural Gas</t>
  </si>
  <si>
    <t>Dry bottom wall-fired boiler</t>
  </si>
  <si>
    <t>Coal</t>
  </si>
  <si>
    <t>Natural Gas</t>
  </si>
  <si>
    <t>Tangentially-fired</t>
  </si>
  <si>
    <t>Low NOx Burner Technology w/ Closed-coupled/Separated OFA</t>
  </si>
  <si>
    <t>Diesel Oil</t>
  </si>
  <si>
    <t>Wet Limestone</t>
  </si>
  <si>
    <t>Low NOx Burner Technology w/ Overfire Air</t>
  </si>
  <si>
    <t>Low NOx Burner Technology w/ Overfire Air&lt;br&gt;Selective Catalytic Reduction</t>
  </si>
  <si>
    <t>Selective Catalytic Reduction</t>
  </si>
  <si>
    <t>Other Gas</t>
  </si>
  <si>
    <t>Dry Lime FGD</t>
  </si>
  <si>
    <t>Tri-State Generation &amp; Transmission</t>
  </si>
  <si>
    <t>Low NOx Burner Technology (Dry Bottom only)</t>
  </si>
  <si>
    <t>Other</t>
  </si>
  <si>
    <t>CO</t>
  </si>
  <si>
    <t>Public Service Company of Colorado</t>
  </si>
  <si>
    <t>Cherokee</t>
  </si>
  <si>
    <t>Coal, Natural Gas</t>
  </si>
  <si>
    <t>Dry Lime FGD (Retired Sep 30, 2017)</t>
  </si>
  <si>
    <t>Comanche (470)</t>
  </si>
  <si>
    <t>Holly Cross Energy, Intermountain Rural Electric Authority, Public Service Company of Colorado</t>
  </si>
  <si>
    <t>Craig</t>
  </si>
  <si>
    <t>C1</t>
  </si>
  <si>
    <t>Pacificorp Energy Generation, Platte River Power Authority, Salt River Project, Tri-State Generation &amp; Transmission, Xcel Energy</t>
  </si>
  <si>
    <t>C2</t>
  </si>
  <si>
    <t>C3</t>
  </si>
  <si>
    <t>Colorado Springs Utilities</t>
  </si>
  <si>
    <t>Hayden</t>
  </si>
  <si>
    <t>H1</t>
  </si>
  <si>
    <t>Pacificorp Energy Generation, Public Service Company of Colorado</t>
  </si>
  <si>
    <t>Diesel Oil, Natural Gas</t>
  </si>
  <si>
    <t>H2</t>
  </si>
  <si>
    <t>Pacificorp Energy Generation, Public Service Company of Colorado, Salt River Project</t>
  </si>
  <si>
    <t>Low NOx Burner Technology w/ Closed-coupled/Separated OFA&lt;br&gt;Selective Catalytic Reduction (Began Jun 29, 2016)</t>
  </si>
  <si>
    <t>Low NOx Burner Technology w/ Closed-coupled/Separated OFA&lt;br&gt;Selective Catalytic Reduction</t>
  </si>
  <si>
    <t>Circulating fluidized bed boiler</t>
  </si>
  <si>
    <t>Fluidized Bed Limestone Injection</t>
  </si>
  <si>
    <t>Martin Drake</t>
  </si>
  <si>
    <t>Dual Alkali (Began Sep 26, 2016)</t>
  </si>
  <si>
    <t>Dual Alkali</t>
  </si>
  <si>
    <t>Dual Alkali (Began Feb 08, 2016)</t>
  </si>
  <si>
    <t>Nucla</t>
  </si>
  <si>
    <t>Pawnee</t>
  </si>
  <si>
    <t>Rawhide Energy Station</t>
  </si>
  <si>
    <t>Platte River Power Authority</t>
  </si>
  <si>
    <t>Ray D Nixon</t>
  </si>
  <si>
    <t>Low NOx Burner Technology (Dry Bottom only) (Retired Nov 10, 2016)&lt;br&gt;Low NOx Burner Technology w/ Overfire Air (Began Nov 11, 2016)</t>
  </si>
  <si>
    <t>Dry Lime FGD (Began May 25, 2017)</t>
  </si>
  <si>
    <t>Valmont</t>
  </si>
  <si>
    <t>Low NOx Burner Technology w/ Overfire Air&lt;br&gt;Selective Catalytic Reduction (Began Aug 25, 2015)</t>
  </si>
  <si>
    <t>Low NOx Burner Technology (Dry Bottom only) (Retired Sep 30, 2014)&lt;br&gt;Low NOx Burner Technology w/ Overfire Air (Began Oct 01, 2014)</t>
  </si>
  <si>
    <t>Low NOx Burner Technology (Dry Bottom only) (Retired Feb 28, 2014)&lt;br&gt;Low NOx Burner Technology w/ Overfire Air (Began Mar 01, 2014)</t>
  </si>
  <si>
    <t>Dry Lime FGD (Began Jul 26, 2014)</t>
  </si>
  <si>
    <t>Low NOx Burner Technology w/ Overfire Air&lt;br&gt;Selective Catalytic Reduction (Began Jun 28, 2014)</t>
  </si>
  <si>
    <t>Nameplate Capacity (MW)</t>
  </si>
  <si>
    <t>Nameplate Capacity Factor</t>
  </si>
  <si>
    <t>Heat Rate (mmbtu/kwhr)</t>
  </si>
  <si>
    <t>Average HR =</t>
  </si>
  <si>
    <t>Nox ER</t>
  </si>
  <si>
    <t>SO2 ER</t>
  </si>
  <si>
    <t>SO2 Tons</t>
  </si>
  <si>
    <t>2018 YTD</t>
  </si>
  <si>
    <t>Notes</t>
  </si>
  <si>
    <t>Case 1 MW-h        (85% or Higher)</t>
  </si>
  <si>
    <t>2018 YTD HR =</t>
  </si>
  <si>
    <t xml:space="preserve"> Gross Load    (MW-h)</t>
  </si>
  <si>
    <t>2018 YTD scaled</t>
  </si>
  <si>
    <t>85%</t>
  </si>
  <si>
    <t>2017=93%</t>
  </si>
  <si>
    <t>2018ytd</t>
  </si>
  <si>
    <t>2017</t>
  </si>
  <si>
    <t>retired in 2015</t>
  </si>
  <si>
    <t>switched to gas 10/1/17</t>
  </si>
  <si>
    <t>2022 retirement</t>
  </si>
  <si>
    <t>2025 retirement</t>
  </si>
  <si>
    <t>major overhaul year</t>
  </si>
  <si>
    <t>representative</t>
  </si>
  <si>
    <t>representative year</t>
  </si>
  <si>
    <t>12/31/2025 retirement</t>
  </si>
  <si>
    <t>SCR 2017 (.08 by permit)</t>
  </si>
  <si>
    <t>SNCR 2017 (.28 by permit)</t>
  </si>
  <si>
    <t>outage for scr install</t>
  </si>
  <si>
    <t>retired</t>
  </si>
  <si>
    <t>12/31/2022 retirement</t>
  </si>
  <si>
    <t>scr/scrubber install</t>
  </si>
  <si>
    <t>overhaul</t>
  </si>
  <si>
    <t>so2 controls installed</t>
  </si>
  <si>
    <t>retired in 2017</t>
  </si>
  <si>
    <t>SO2 ER (calculated)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</si>
</sst>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E+00"/>
    <numFmt numFmtId="166" formatCode="#,##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FEAF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4">
    <xf numFmtId="0" fontId="0" fillId="0" borderId="0" xfId="0"/>
    <xf numFmtId="0" fontId="0" fillId="33" borderId="10" xfId="0" applyFill="1" applyBorder="1" applyAlignment="1">
      <alignment horizontal="center" wrapText="1"/>
    </xf>
    <xf numFmtId="3" fontId="0" fillId="33" borderId="10" xfId="0" applyNumberFormat="1" applyFill="1" applyBorder="1" applyAlignment="1">
      <alignment horizontal="center" wrapText="1"/>
    </xf>
    <xf numFmtId="164" fontId="0" fillId="33" borderId="10" xfId="0" applyNumberFormat="1" applyFill="1" applyBorder="1" applyAlignment="1">
      <alignment horizontal="center" wrapText="1"/>
    </xf>
    <xf numFmtId="165" fontId="0" fillId="33" borderId="10" xfId="0" applyNumberFormat="1" applyFill="1" applyBorder="1" applyAlignment="1">
      <alignment horizontal="center" wrapText="1"/>
    </xf>
    <xf numFmtId="0" fontId="0" fillId="34" borderId="11" xfId="0" applyFill="1" applyBorder="1"/>
    <xf numFmtId="3" fontId="0" fillId="34" borderId="11" xfId="0" applyNumberFormat="1" applyFill="1" applyBorder="1"/>
    <xf numFmtId="164" fontId="0" fillId="34" borderId="11" xfId="0" applyNumberFormat="1" applyFill="1" applyBorder="1"/>
    <xf numFmtId="165" fontId="0" fillId="34" borderId="11" xfId="0" applyNumberFormat="1" applyFill="1" applyBorder="1"/>
    <xf numFmtId="0" fontId="0" fillId="0" borderId="11" xfId="0" applyBorder="1"/>
    <xf numFmtId="3" fontId="0" fillId="0" borderId="11" xfId="0" applyNumberFormat="1" applyBorder="1"/>
    <xf numFmtId="164" fontId="0" fillId="0" borderId="11" xfId="0" applyNumberFormat="1" applyBorder="1"/>
    <xf numFmtId="165" fontId="0" fillId="0" borderId="11" xfId="0" applyNumberFormat="1" applyBorder="1"/>
    <xf numFmtId="9" fontId="0" fillId="0" borderId="11" xfId="0" applyNumberFormat="1" applyBorder="1"/>
    <xf numFmtId="3" fontId="0" fillId="36" borderId="11" xfId="0" applyNumberFormat="1" applyFill="1" applyBorder="1"/>
    <xf numFmtId="0" fontId="0" fillId="36" borderId="11" xfId="0" applyFill="1" applyBorder="1"/>
    <xf numFmtId="164" fontId="0" fillId="36" borderId="11" xfId="0" applyNumberFormat="1" applyFill="1" applyBorder="1"/>
    <xf numFmtId="165" fontId="0" fillId="36" borderId="11" xfId="0" applyNumberFormat="1" applyFill="1" applyBorder="1"/>
    <xf numFmtId="0" fontId="0" fillId="0" borderId="11" xfId="0" applyFill="1" applyBorder="1"/>
    <xf numFmtId="3" fontId="0" fillId="0" borderId="11" xfId="0" applyNumberFormat="1" applyFill="1" applyBorder="1"/>
    <xf numFmtId="9" fontId="0" fillId="0" borderId="11" xfId="0" applyNumberFormat="1" applyFill="1" applyBorder="1"/>
    <xf numFmtId="164" fontId="0" fillId="0" borderId="11" xfId="0" applyNumberFormat="1" applyFill="1" applyBorder="1"/>
    <xf numFmtId="165" fontId="0" fillId="0" borderId="11" xfId="0" applyNumberFormat="1" applyFill="1" applyBorder="1"/>
    <xf numFmtId="3" fontId="0" fillId="34" borderId="11" xfId="0" applyNumberFormat="1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36" borderId="11" xfId="0" applyNumberFormat="1" applyFill="1" applyBorder="1" applyAlignment="1">
      <alignment horizontal="center"/>
    </xf>
    <xf numFmtId="164" fontId="0" fillId="34" borderId="11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4" fontId="0" fillId="36" borderId="11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3" fontId="0" fillId="36" borderId="11" xfId="0" applyNumberFormat="1" applyFill="1" applyBorder="1" applyAlignment="1">
      <alignment horizontal="right"/>
    </xf>
    <xf numFmtId="3" fontId="0" fillId="36" borderId="11" xfId="0" quotePrefix="1" applyNumberFormat="1" applyFill="1" applyBorder="1" applyAlignment="1">
      <alignment horizontal="center"/>
    </xf>
    <xf numFmtId="164" fontId="0" fillId="36" borderId="11" xfId="0" quotePrefix="1" applyNumberFormat="1" applyFill="1" applyBorder="1" applyAlignment="1">
      <alignment horizontal="center"/>
    </xf>
    <xf numFmtId="3" fontId="0" fillId="37" borderId="11" xfId="0" applyNumberFormat="1" applyFill="1" applyBorder="1" applyAlignment="1">
      <alignment horizontal="center"/>
    </xf>
    <xf numFmtId="164" fontId="0" fillId="37" borderId="11" xfId="0" applyNumberFormat="1" applyFill="1" applyBorder="1" applyAlignment="1">
      <alignment horizontal="center"/>
    </xf>
    <xf numFmtId="3" fontId="0" fillId="37" borderId="11" xfId="0" quotePrefix="1" applyNumberFormat="1" applyFill="1" applyBorder="1" applyAlignment="1">
      <alignment horizontal="center"/>
    </xf>
    <xf numFmtId="164" fontId="0" fillId="37" borderId="11" xfId="0" quotePrefix="1" applyNumberFormat="1" applyFill="1" applyBorder="1" applyAlignment="1">
      <alignment horizontal="center"/>
    </xf>
    <xf numFmtId="0" fontId="16" fillId="38" borderId="11" xfId="0" applyFont="1" applyFill="1" applyBorder="1"/>
    <xf numFmtId="3" fontId="16" fillId="38" borderId="11" xfId="0" applyNumberFormat="1" applyFont="1" applyFill="1" applyBorder="1"/>
    <xf numFmtId="3" fontId="16" fillId="38" borderId="11" xfId="0" applyNumberFormat="1" applyFont="1" applyFill="1" applyBorder="1" applyAlignment="1">
      <alignment horizontal="right"/>
    </xf>
    <xf numFmtId="3" fontId="16" fillId="38" borderId="11" xfId="0" applyNumberFormat="1" applyFont="1" applyFill="1" applyBorder="1" applyAlignment="1">
      <alignment horizontal="center"/>
    </xf>
    <xf numFmtId="164" fontId="16" fillId="38" borderId="11" xfId="0" applyNumberFormat="1" applyFont="1" applyFill="1" applyBorder="1" applyAlignment="1">
      <alignment horizontal="center"/>
    </xf>
    <xf numFmtId="164" fontId="16" fillId="38" borderId="11" xfId="0" applyNumberFormat="1" applyFont="1" applyFill="1" applyBorder="1"/>
    <xf numFmtId="165" fontId="16" fillId="38" borderId="11" xfId="0" applyNumberFormat="1" applyFont="1" applyFill="1" applyBorder="1"/>
    <xf numFmtId="0" fontId="0" fillId="34" borderId="12" xfId="0" applyFill="1" applyBorder="1"/>
    <xf numFmtId="3" fontId="0" fillId="34" borderId="12" xfId="0" applyNumberFormat="1" applyFill="1" applyBorder="1"/>
    <xf numFmtId="3" fontId="0" fillId="34" borderId="12" xfId="0" applyNumberFormat="1" applyFill="1" applyBorder="1" applyAlignment="1">
      <alignment horizontal="center"/>
    </xf>
    <xf numFmtId="164" fontId="0" fillId="34" borderId="12" xfId="0" applyNumberFormat="1" applyFill="1" applyBorder="1" applyAlignment="1">
      <alignment horizontal="center"/>
    </xf>
    <xf numFmtId="164" fontId="0" fillId="34" borderId="12" xfId="0" applyNumberFormat="1" applyFill="1" applyBorder="1"/>
    <xf numFmtId="165" fontId="0" fillId="34" borderId="12" xfId="0" applyNumberFormat="1" applyFill="1" applyBorder="1"/>
    <xf numFmtId="166" fontId="18" fillId="35" borderId="10" xfId="0" applyNumberFormat="1" applyFont="1" applyFill="1" applyBorder="1" applyAlignment="1" applyProtection="1">
      <alignment horizontal="center" wrapText="1"/>
    </xf>
    <xf numFmtId="164" fontId="18" fillId="35" borderId="10" xfId="0" applyNumberFormat="1" applyFont="1" applyFill="1" applyBorder="1" applyAlignment="1" applyProtection="1">
      <alignment horizontal="center" wrapText="1"/>
    </xf>
    <xf numFmtId="0" fontId="0" fillId="33" borderId="13" xfId="0" applyFill="1" applyBorder="1" applyAlignment="1">
      <alignment horizontal="center" wrapText="1"/>
    </xf>
    <xf numFmtId="0" fontId="0" fillId="34" borderId="14" xfId="0" applyFill="1" applyBorder="1"/>
    <xf numFmtId="0" fontId="0" fillId="34" borderId="15" xfId="0" applyFill="1" applyBorder="1"/>
    <xf numFmtId="0" fontId="0" fillId="0" borderId="15" xfId="0" applyBorder="1"/>
    <xf numFmtId="0" fontId="0" fillId="0" borderId="15" xfId="0" applyFill="1" applyBorder="1"/>
    <xf numFmtId="0" fontId="16" fillId="38" borderId="15" xfId="0" applyFont="1" applyFill="1" applyBorder="1"/>
    <xf numFmtId="0" fontId="0" fillId="36" borderId="15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 wrapText="1"/>
    </xf>
    <xf numFmtId="0" fontId="16" fillId="0" borderId="0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9999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9"/>
  <sheetViews>
    <sheetView tabSelected="1" zoomScale="75" zoomScaleNormal="75" workbookViewId="0">
      <pane xSplit="7" ySplit="1" topLeftCell="H2" activePane="bottomRight" state="frozen"/>
      <selection pane="topRight" activeCell="H1" sqref="H1"/>
      <selection pane="bottomLeft" activeCell="A2" sqref="A2"/>
      <selection pane="bottomRight"/>
    </sheetView>
  </sheetViews>
  <sheetFormatPr defaultColWidth="8.85546875" defaultRowHeight="15" x14ac:dyDescent="0.25"/>
  <cols>
    <col min="1" max="1" width="8.42578125" style="9" customWidth="1"/>
    <col min="2" max="2" width="21.140625" style="9" bestFit="1" customWidth="1"/>
    <col min="3" max="3" width="9.5703125" style="9" bestFit="1" customWidth="1"/>
    <col min="4" max="4" width="7.28515625" style="9" bestFit="1" customWidth="1"/>
    <col min="5" max="5" width="8.140625" style="9" customWidth="1"/>
    <col min="6" max="6" width="14.7109375" style="10" bestFit="1" customWidth="1"/>
    <col min="7" max="7" width="23.28515625" style="25" customWidth="1"/>
    <col min="8" max="8" width="14.7109375" style="10" bestFit="1" customWidth="1"/>
    <col min="9" max="9" width="15.7109375" style="10" bestFit="1" customWidth="1"/>
    <col min="10" max="10" width="16.28515625" style="10" customWidth="1"/>
    <col min="11" max="11" width="20.7109375" style="24" bestFit="1" customWidth="1"/>
    <col min="12" max="12" width="9" style="28" bestFit="1" customWidth="1"/>
    <col min="13" max="13" width="12.42578125" style="28" customWidth="1"/>
    <col min="14" max="14" width="9.7109375" style="10" bestFit="1" customWidth="1"/>
    <col min="15" max="15" width="9.85546875" style="10" bestFit="1" customWidth="1"/>
    <col min="16" max="16" width="15.7109375" style="10" bestFit="1" customWidth="1"/>
    <col min="17" max="18" width="13.7109375" style="11" bestFit="1" customWidth="1"/>
    <col min="19" max="19" width="10.28515625" style="10" bestFit="1" customWidth="1"/>
    <col min="20" max="20" width="9.85546875" style="10" bestFit="1" customWidth="1"/>
    <col min="21" max="21" width="14.85546875" style="10" bestFit="1" customWidth="1"/>
    <col min="22" max="22" width="10.42578125" style="12" bestFit="1" customWidth="1"/>
    <col min="23" max="23" width="110.7109375" style="9" hidden="1" customWidth="1"/>
    <col min="24" max="24" width="34.85546875" style="9" bestFit="1" customWidth="1"/>
    <col min="25" max="25" width="29.140625" style="9" hidden="1" customWidth="1"/>
    <col min="26" max="26" width="18.85546875" style="9" hidden="1" customWidth="1"/>
    <col min="27" max="27" width="21.85546875" style="9" hidden="1" customWidth="1"/>
    <col min="28" max="28" width="33.85546875" style="9" bestFit="1" customWidth="1"/>
    <col min="29" max="29" width="64" style="57" customWidth="1"/>
    <col min="30" max="16384" width="8.85546875" style="61"/>
  </cols>
  <sheetData>
    <row r="1" spans="1:29" s="62" customFormat="1" ht="46.5" thickTop="1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52" t="s">
        <v>82</v>
      </c>
      <c r="H1" s="52" t="s">
        <v>74</v>
      </c>
      <c r="I1" s="52" t="s">
        <v>75</v>
      </c>
      <c r="J1" s="52" t="s">
        <v>76</v>
      </c>
      <c r="K1" s="52" t="s">
        <v>83</v>
      </c>
      <c r="L1" s="53" t="s">
        <v>78</v>
      </c>
      <c r="M1" s="53" t="s">
        <v>79</v>
      </c>
      <c r="N1" s="53" t="s">
        <v>8</v>
      </c>
      <c r="O1" s="52" t="s">
        <v>80</v>
      </c>
      <c r="P1" s="2" t="s">
        <v>85</v>
      </c>
      <c r="Q1" s="3" t="s">
        <v>7</v>
      </c>
      <c r="R1" s="3" t="s">
        <v>108</v>
      </c>
      <c r="S1" s="2" t="s">
        <v>8</v>
      </c>
      <c r="T1" s="2" t="s">
        <v>6</v>
      </c>
      <c r="U1" s="2" t="s">
        <v>9</v>
      </c>
      <c r="V1" s="4" t="s">
        <v>10</v>
      </c>
      <c r="W1" s="1" t="s">
        <v>11</v>
      </c>
      <c r="X1" s="1" t="s">
        <v>12</v>
      </c>
      <c r="Y1" s="1" t="s">
        <v>13</v>
      </c>
      <c r="Z1" s="1" t="s">
        <v>14</v>
      </c>
      <c r="AA1" s="1" t="s">
        <v>15</v>
      </c>
      <c r="AB1" s="1" t="s">
        <v>16</v>
      </c>
      <c r="AC1" s="54" t="s">
        <v>17</v>
      </c>
    </row>
    <row r="2" spans="1:29" ht="15.75" thickTop="1" x14ac:dyDescent="0.25">
      <c r="A2" s="46" t="s">
        <v>34</v>
      </c>
      <c r="B2" s="46" t="s">
        <v>36</v>
      </c>
      <c r="C2" s="46">
        <v>469</v>
      </c>
      <c r="D2" s="46">
        <v>3</v>
      </c>
      <c r="E2" s="46">
        <v>2014</v>
      </c>
      <c r="F2" s="47">
        <v>8359.31</v>
      </c>
      <c r="G2" s="48"/>
      <c r="H2" s="47"/>
      <c r="I2" s="47"/>
      <c r="J2" s="47"/>
      <c r="K2" s="48"/>
      <c r="L2" s="49"/>
      <c r="M2" s="49"/>
      <c r="N2" s="47"/>
      <c r="O2" s="47"/>
      <c r="P2" s="47">
        <v>1146551.28</v>
      </c>
      <c r="Q2" s="50">
        <v>0.3362</v>
      </c>
      <c r="R2" s="50"/>
      <c r="S2" s="47">
        <v>1997.38</v>
      </c>
      <c r="T2" s="47">
        <v>1008.045</v>
      </c>
      <c r="U2" s="47">
        <v>1210943.0830000001</v>
      </c>
      <c r="V2" s="51">
        <v>11803804.952</v>
      </c>
      <c r="W2" s="46" t="s">
        <v>35</v>
      </c>
      <c r="X2" s="46" t="s">
        <v>35</v>
      </c>
      <c r="Y2" s="46" t="s">
        <v>19</v>
      </c>
      <c r="Z2" s="46" t="s">
        <v>20</v>
      </c>
      <c r="AA2" s="46" t="s">
        <v>21</v>
      </c>
      <c r="AB2" s="46" t="s">
        <v>30</v>
      </c>
      <c r="AC2" s="55" t="s">
        <v>26</v>
      </c>
    </row>
    <row r="3" spans="1:29" x14ac:dyDescent="0.25">
      <c r="A3" s="5" t="s">
        <v>34</v>
      </c>
      <c r="B3" s="5" t="s">
        <v>36</v>
      </c>
      <c r="C3" s="5">
        <v>469</v>
      </c>
      <c r="D3" s="5">
        <v>3</v>
      </c>
      <c r="E3" s="5">
        <v>2015</v>
      </c>
      <c r="F3" s="6">
        <v>4302.38</v>
      </c>
      <c r="G3" s="23" t="s">
        <v>91</v>
      </c>
      <c r="H3" s="6"/>
      <c r="I3" s="6"/>
      <c r="J3" s="6"/>
      <c r="K3" s="23"/>
      <c r="L3" s="27"/>
      <c r="M3" s="27"/>
      <c r="N3" s="6"/>
      <c r="O3" s="6"/>
      <c r="P3" s="6">
        <v>484232.92</v>
      </c>
      <c r="Q3" s="7">
        <v>0.30020000000000002</v>
      </c>
      <c r="R3" s="7"/>
      <c r="S3" s="6">
        <v>791.59299999999996</v>
      </c>
      <c r="T3" s="6">
        <v>546.48500000000001</v>
      </c>
      <c r="U3" s="6">
        <v>525017.321</v>
      </c>
      <c r="V3" s="8">
        <v>5125071.8130000001</v>
      </c>
      <c r="W3" s="5" t="s">
        <v>35</v>
      </c>
      <c r="X3" s="5" t="s">
        <v>35</v>
      </c>
      <c r="Y3" s="5" t="s">
        <v>19</v>
      </c>
      <c r="Z3" s="5" t="s">
        <v>20</v>
      </c>
      <c r="AA3" s="5" t="s">
        <v>21</v>
      </c>
      <c r="AB3" s="5" t="s">
        <v>30</v>
      </c>
      <c r="AC3" s="56" t="s">
        <v>26</v>
      </c>
    </row>
    <row r="5" spans="1:29" x14ac:dyDescent="0.25">
      <c r="A5" s="9" t="s">
        <v>34</v>
      </c>
      <c r="B5" s="9" t="s">
        <v>36</v>
      </c>
      <c r="C5" s="9">
        <v>469</v>
      </c>
      <c r="D5" s="9">
        <v>4</v>
      </c>
      <c r="E5" s="9">
        <v>2014</v>
      </c>
      <c r="F5" s="10">
        <v>7343.29</v>
      </c>
      <c r="H5" s="10">
        <v>380.8</v>
      </c>
      <c r="I5" s="13">
        <f>P5/(H$5*8760)</f>
        <v>0.66953927504220867</v>
      </c>
      <c r="J5" s="10">
        <f>V5/P5*1000</f>
        <v>10366.192359855895</v>
      </c>
      <c r="P5" s="10">
        <v>2233454.4700000002</v>
      </c>
      <c r="Q5" s="11">
        <v>0.28589999999999999</v>
      </c>
      <c r="R5" s="11">
        <f t="shared" ref="R5:R8" si="0">T5*2000/V5</f>
        <v>0.15297529176336491</v>
      </c>
      <c r="S5" s="10">
        <v>3340.5619999999999</v>
      </c>
      <c r="T5" s="10">
        <v>1770.874</v>
      </c>
      <c r="U5" s="10">
        <v>2372874.7340000002</v>
      </c>
      <c r="V5" s="12">
        <v>23152418.662999999</v>
      </c>
      <c r="W5" s="9" t="s">
        <v>35</v>
      </c>
      <c r="X5" s="9" t="s">
        <v>35</v>
      </c>
      <c r="Y5" s="9" t="s">
        <v>22</v>
      </c>
      <c r="Z5" s="9" t="s">
        <v>20</v>
      </c>
      <c r="AA5" s="9" t="s">
        <v>21</v>
      </c>
      <c r="AB5" s="9" t="s">
        <v>30</v>
      </c>
      <c r="AC5" s="57" t="s">
        <v>23</v>
      </c>
    </row>
    <row r="6" spans="1:29" x14ac:dyDescent="0.25">
      <c r="A6" s="9" t="s">
        <v>34</v>
      </c>
      <c r="B6" s="9" t="s">
        <v>36</v>
      </c>
      <c r="C6" s="9">
        <v>469</v>
      </c>
      <c r="D6" s="9">
        <v>4</v>
      </c>
      <c r="E6" s="9">
        <v>2015</v>
      </c>
      <c r="F6" s="10">
        <v>7511.26</v>
      </c>
      <c r="I6" s="13">
        <f t="shared" ref="I6:I8" si="1">P6/(H$5*8760)</f>
        <v>0.62964170299969302</v>
      </c>
      <c r="J6" s="10">
        <f>V6/P6*1000</f>
        <v>11391.760158048428</v>
      </c>
      <c r="P6" s="10">
        <v>2100363.83</v>
      </c>
      <c r="Q6" s="11">
        <v>0.27129999999999999</v>
      </c>
      <c r="R6" s="11">
        <f t="shared" si="0"/>
        <v>0.15817248924054328</v>
      </c>
      <c r="S6" s="10">
        <v>3406.9070000000002</v>
      </c>
      <c r="T6" s="10">
        <v>1892.2840000000001</v>
      </c>
      <c r="U6" s="10">
        <v>2453615.253</v>
      </c>
      <c r="V6" s="12">
        <v>23926840.995999999</v>
      </c>
      <c r="W6" s="9" t="s">
        <v>35</v>
      </c>
      <c r="X6" s="9" t="s">
        <v>35</v>
      </c>
      <c r="Y6" s="9" t="s">
        <v>22</v>
      </c>
      <c r="Z6" s="9" t="s">
        <v>20</v>
      </c>
      <c r="AA6" s="9" t="s">
        <v>21</v>
      </c>
      <c r="AB6" s="9" t="s">
        <v>30</v>
      </c>
      <c r="AC6" s="57" t="s">
        <v>23</v>
      </c>
    </row>
    <row r="7" spans="1:29" x14ac:dyDescent="0.25">
      <c r="A7" s="9" t="s">
        <v>34</v>
      </c>
      <c r="B7" s="9" t="s">
        <v>36</v>
      </c>
      <c r="C7" s="9">
        <v>469</v>
      </c>
      <c r="D7" s="9">
        <v>4</v>
      </c>
      <c r="E7" s="9">
        <v>2016</v>
      </c>
      <c r="F7" s="10">
        <v>8507.24</v>
      </c>
      <c r="I7" s="13">
        <f t="shared" si="1"/>
        <v>0.65080673408061862</v>
      </c>
      <c r="J7" s="10">
        <f>V7/P7*1000</f>
        <v>10825.322671174938</v>
      </c>
      <c r="P7" s="10">
        <v>2170966.31</v>
      </c>
      <c r="Q7" s="11">
        <v>0.28079999999999999</v>
      </c>
      <c r="R7" s="11">
        <f t="shared" si="0"/>
        <v>0.16174186435376101</v>
      </c>
      <c r="S7" s="10">
        <v>3382.027</v>
      </c>
      <c r="T7" s="10">
        <v>1900.5809999999999</v>
      </c>
      <c r="U7" s="10">
        <v>2397497.1949999998</v>
      </c>
      <c r="V7" s="12">
        <v>23501410.813999999</v>
      </c>
      <c r="W7" s="9" t="s">
        <v>35</v>
      </c>
      <c r="X7" s="9" t="s">
        <v>35</v>
      </c>
      <c r="Y7" s="9" t="s">
        <v>22</v>
      </c>
      <c r="Z7" s="9" t="s">
        <v>20</v>
      </c>
      <c r="AA7" s="9" t="s">
        <v>21</v>
      </c>
      <c r="AB7" s="9" t="s">
        <v>30</v>
      </c>
      <c r="AC7" s="57" t="s">
        <v>23</v>
      </c>
    </row>
    <row r="8" spans="1:29" x14ac:dyDescent="0.25">
      <c r="A8" s="18" t="s">
        <v>34</v>
      </c>
      <c r="B8" s="18" t="s">
        <v>36</v>
      </c>
      <c r="C8" s="18">
        <v>469</v>
      </c>
      <c r="D8" s="18">
        <v>4</v>
      </c>
      <c r="E8" s="18">
        <v>2017</v>
      </c>
      <c r="F8" s="19">
        <v>5506.97</v>
      </c>
      <c r="G8" s="25" t="s">
        <v>92</v>
      </c>
      <c r="H8" s="19"/>
      <c r="I8" s="20">
        <f t="shared" si="1"/>
        <v>0.40491545376712329</v>
      </c>
      <c r="J8" s="19">
        <f>V8/P8*1000</f>
        <v>11217.146219349157</v>
      </c>
      <c r="K8" s="42" t="s">
        <v>86</v>
      </c>
      <c r="L8" s="43" t="s">
        <v>89</v>
      </c>
      <c r="M8" s="29"/>
      <c r="N8" s="19"/>
      <c r="O8" s="19"/>
      <c r="P8" s="19">
        <v>1350720.21</v>
      </c>
      <c r="Q8" s="21">
        <v>0.22700000000000001</v>
      </c>
      <c r="R8" s="21">
        <f t="shared" si="0"/>
        <v>0.15987075795005212</v>
      </c>
      <c r="S8" s="19">
        <v>1762.9280000000001</v>
      </c>
      <c r="T8" s="19">
        <v>1211.1189999999999</v>
      </c>
      <c r="U8" s="19">
        <v>1511428.9240000001</v>
      </c>
      <c r="V8" s="22">
        <v>15151226.096999999</v>
      </c>
      <c r="W8" s="18" t="s">
        <v>35</v>
      </c>
      <c r="X8" s="18" t="s">
        <v>35</v>
      </c>
      <c r="Y8" s="18" t="s">
        <v>22</v>
      </c>
      <c r="Z8" s="18" t="s">
        <v>37</v>
      </c>
      <c r="AA8" s="18" t="s">
        <v>21</v>
      </c>
      <c r="AB8" s="18" t="s">
        <v>38</v>
      </c>
      <c r="AC8" s="58" t="s">
        <v>23</v>
      </c>
    </row>
    <row r="9" spans="1:29" s="63" customFormat="1" x14ac:dyDescent="0.25">
      <c r="A9" s="39"/>
      <c r="B9" s="39"/>
      <c r="C9" s="39"/>
      <c r="D9" s="39"/>
      <c r="E9" s="39"/>
      <c r="F9" s="40"/>
      <c r="G9" s="43"/>
      <c r="H9" s="40"/>
      <c r="I9" s="41" t="s">
        <v>84</v>
      </c>
      <c r="J9" s="40">
        <f>V9/P9*1000</f>
        <v>11159.108973036342</v>
      </c>
      <c r="K9" s="42">
        <f>P9*12/9</f>
        <v>999043.46666666656</v>
      </c>
      <c r="L9" s="43">
        <f>Q9</f>
        <v>7.1300000000000002E-2</v>
      </c>
      <c r="M9" s="43">
        <v>0</v>
      </c>
      <c r="N9" s="40">
        <f>J9*K9/1000*L9/2000</f>
        <v>397.4417046603333</v>
      </c>
      <c r="O9" s="40">
        <v>4</v>
      </c>
      <c r="P9" s="40">
        <v>749282.6</v>
      </c>
      <c r="Q9" s="44">
        <v>7.1300000000000002E-2</v>
      </c>
      <c r="R9" s="44"/>
      <c r="S9" s="40">
        <v>305.20499999999998</v>
      </c>
      <c r="T9" s="40">
        <v>2.508</v>
      </c>
      <c r="U9" s="40">
        <v>495658.01899999997</v>
      </c>
      <c r="V9" s="45">
        <v>8361326.1849999996</v>
      </c>
      <c r="W9" s="39"/>
      <c r="X9" s="39"/>
      <c r="Y9" s="39"/>
      <c r="Z9" s="39"/>
      <c r="AA9" s="39"/>
      <c r="AB9" s="39"/>
      <c r="AC9" s="59"/>
    </row>
    <row r="11" spans="1:29" x14ac:dyDescent="0.25">
      <c r="A11" s="5" t="s">
        <v>34</v>
      </c>
      <c r="B11" s="5" t="s">
        <v>39</v>
      </c>
      <c r="C11" s="5">
        <v>470</v>
      </c>
      <c r="D11" s="5">
        <v>1</v>
      </c>
      <c r="E11" s="5">
        <v>2014</v>
      </c>
      <c r="F11" s="6">
        <v>6908.68</v>
      </c>
      <c r="G11" s="23"/>
      <c r="H11" s="6"/>
      <c r="I11" s="6"/>
      <c r="J11" s="6"/>
      <c r="K11" s="23"/>
      <c r="L11" s="27"/>
      <c r="M11" s="27"/>
      <c r="N11" s="6"/>
      <c r="O11" s="6"/>
      <c r="P11" s="6">
        <v>2120601.5</v>
      </c>
      <c r="Q11" s="7">
        <v>0.1298</v>
      </c>
      <c r="R11" s="7">
        <f t="shared" ref="R11:R14" si="2">T11*2000/V11</f>
        <v>7.6961323462342121E-2</v>
      </c>
      <c r="S11" s="6">
        <v>1236.127</v>
      </c>
      <c r="T11" s="6">
        <v>725.61699999999996</v>
      </c>
      <c r="U11" s="6">
        <v>1969836.496</v>
      </c>
      <c r="V11" s="8">
        <v>18856666.370999999</v>
      </c>
      <c r="W11" s="5" t="s">
        <v>35</v>
      </c>
      <c r="X11" s="5" t="s">
        <v>35</v>
      </c>
      <c r="Y11" s="5" t="s">
        <v>22</v>
      </c>
      <c r="Z11" s="5" t="s">
        <v>20</v>
      </c>
      <c r="AA11" s="5" t="s">
        <v>21</v>
      </c>
      <c r="AB11" s="5" t="s">
        <v>30</v>
      </c>
      <c r="AC11" s="56" t="s">
        <v>23</v>
      </c>
    </row>
    <row r="12" spans="1:29" x14ac:dyDescent="0.25">
      <c r="A12" s="5" t="s">
        <v>34</v>
      </c>
      <c r="B12" s="5" t="s">
        <v>39</v>
      </c>
      <c r="C12" s="5">
        <v>470</v>
      </c>
      <c r="D12" s="5">
        <v>1</v>
      </c>
      <c r="E12" s="5">
        <v>2015</v>
      </c>
      <c r="F12" s="6">
        <v>8139.7</v>
      </c>
      <c r="G12" s="23"/>
      <c r="H12" s="6"/>
      <c r="I12" s="6"/>
      <c r="J12" s="6"/>
      <c r="K12" s="23"/>
      <c r="L12" s="27"/>
      <c r="M12" s="27"/>
      <c r="N12" s="6"/>
      <c r="O12" s="6"/>
      <c r="P12" s="6">
        <v>2227104.2000000002</v>
      </c>
      <c r="Q12" s="7">
        <v>0.11559999999999999</v>
      </c>
      <c r="R12" s="7">
        <f t="shared" si="2"/>
        <v>7.3717628432769244E-2</v>
      </c>
      <c r="S12" s="6">
        <v>1209.6210000000001</v>
      </c>
      <c r="T12" s="6">
        <v>753.02300000000002</v>
      </c>
      <c r="U12" s="6">
        <v>2105835.6630000002</v>
      </c>
      <c r="V12" s="8">
        <v>20429930.153999999</v>
      </c>
      <c r="W12" s="5" t="s">
        <v>35</v>
      </c>
      <c r="X12" s="5" t="s">
        <v>35</v>
      </c>
      <c r="Y12" s="5" t="s">
        <v>22</v>
      </c>
      <c r="Z12" s="5" t="s">
        <v>20</v>
      </c>
      <c r="AA12" s="5" t="s">
        <v>21</v>
      </c>
      <c r="AB12" s="5" t="s">
        <v>30</v>
      </c>
      <c r="AC12" s="56" t="s">
        <v>23</v>
      </c>
    </row>
    <row r="13" spans="1:29" x14ac:dyDescent="0.25">
      <c r="A13" s="5" t="s">
        <v>34</v>
      </c>
      <c r="B13" s="5" t="s">
        <v>39</v>
      </c>
      <c r="C13" s="5">
        <v>470</v>
      </c>
      <c r="D13" s="5">
        <v>1</v>
      </c>
      <c r="E13" s="5">
        <v>2016</v>
      </c>
      <c r="F13" s="6">
        <v>8127.09</v>
      </c>
      <c r="G13" s="23"/>
      <c r="H13" s="6"/>
      <c r="I13" s="6"/>
      <c r="J13" s="6"/>
      <c r="K13" s="23"/>
      <c r="L13" s="27"/>
      <c r="M13" s="27"/>
      <c r="N13" s="6"/>
      <c r="O13" s="6"/>
      <c r="P13" s="6">
        <v>2374450.34</v>
      </c>
      <c r="Q13" s="7">
        <v>0.1216</v>
      </c>
      <c r="R13" s="7">
        <f t="shared" si="2"/>
        <v>8.2634444906655447E-2</v>
      </c>
      <c r="S13" s="6">
        <v>1360.1969999999999</v>
      </c>
      <c r="T13" s="6">
        <v>916.91399999999999</v>
      </c>
      <c r="U13" s="6">
        <v>2312777.8810000001</v>
      </c>
      <c r="V13" s="8">
        <v>22192053.23</v>
      </c>
      <c r="W13" s="5" t="s">
        <v>35</v>
      </c>
      <c r="X13" s="5" t="s">
        <v>35</v>
      </c>
      <c r="Y13" s="5" t="s">
        <v>22</v>
      </c>
      <c r="Z13" s="5" t="s">
        <v>20</v>
      </c>
      <c r="AA13" s="5" t="s">
        <v>21</v>
      </c>
      <c r="AB13" s="5" t="s">
        <v>30</v>
      </c>
      <c r="AC13" s="56" t="s">
        <v>23</v>
      </c>
    </row>
    <row r="14" spans="1:29" x14ac:dyDescent="0.25">
      <c r="A14" s="5" t="s">
        <v>34</v>
      </c>
      <c r="B14" s="5" t="s">
        <v>39</v>
      </c>
      <c r="C14" s="5">
        <v>470</v>
      </c>
      <c r="D14" s="5">
        <v>1</v>
      </c>
      <c r="E14" s="5">
        <v>2017</v>
      </c>
      <c r="F14" s="6">
        <v>7784.59</v>
      </c>
      <c r="G14" s="23" t="s">
        <v>93</v>
      </c>
      <c r="H14" s="6"/>
      <c r="I14" s="6"/>
      <c r="J14" s="6"/>
      <c r="K14" s="23"/>
      <c r="L14" s="27"/>
      <c r="M14" s="27"/>
      <c r="N14" s="6"/>
      <c r="O14" s="6"/>
      <c r="P14" s="6">
        <v>2241967.63</v>
      </c>
      <c r="Q14" s="7">
        <v>0.11799999999999999</v>
      </c>
      <c r="R14" s="7">
        <f t="shared" si="2"/>
        <v>8.79916831615562E-2</v>
      </c>
      <c r="S14" s="6">
        <v>1254.702</v>
      </c>
      <c r="T14" s="6">
        <v>921.87900000000002</v>
      </c>
      <c r="U14" s="6">
        <v>2167267.3470000001</v>
      </c>
      <c r="V14" s="8">
        <v>20953775.785999998</v>
      </c>
      <c r="W14" s="5" t="s">
        <v>35</v>
      </c>
      <c r="X14" s="5" t="s">
        <v>35</v>
      </c>
      <c r="Y14" s="5" t="s">
        <v>22</v>
      </c>
      <c r="Z14" s="5" t="s">
        <v>20</v>
      </c>
      <c r="AA14" s="5" t="s">
        <v>21</v>
      </c>
      <c r="AB14" s="5" t="s">
        <v>30</v>
      </c>
      <c r="AC14" s="56" t="s">
        <v>23</v>
      </c>
    </row>
    <row r="16" spans="1:29" x14ac:dyDescent="0.25">
      <c r="A16" s="5" t="s">
        <v>34</v>
      </c>
      <c r="B16" s="5" t="s">
        <v>39</v>
      </c>
      <c r="C16" s="5">
        <v>470</v>
      </c>
      <c r="D16" s="5">
        <v>2</v>
      </c>
      <c r="E16" s="5">
        <v>2014</v>
      </c>
      <c r="F16" s="6">
        <v>8494.4500000000007</v>
      </c>
      <c r="G16" s="23"/>
      <c r="H16" s="6"/>
      <c r="I16" s="6"/>
      <c r="J16" s="6"/>
      <c r="K16" s="23"/>
      <c r="L16" s="27"/>
      <c r="M16" s="27"/>
      <c r="N16" s="6"/>
      <c r="O16" s="6"/>
      <c r="P16" s="6">
        <v>2546994.8199999998</v>
      </c>
      <c r="Q16" s="7">
        <v>0.1608</v>
      </c>
      <c r="R16" s="7">
        <f t="shared" ref="R16:R19" si="3">T16*2000/V16</f>
        <v>7.6046536954069321E-2</v>
      </c>
      <c r="S16" s="6">
        <v>2089.0430000000001</v>
      </c>
      <c r="T16" s="6">
        <v>972.36500000000001</v>
      </c>
      <c r="U16" s="6">
        <v>2660152.6230000001</v>
      </c>
      <c r="V16" s="8">
        <v>25572893.624000002</v>
      </c>
      <c r="W16" s="5" t="s">
        <v>35</v>
      </c>
      <c r="X16" s="5" t="s">
        <v>35</v>
      </c>
      <c r="Y16" s="5" t="s">
        <v>19</v>
      </c>
      <c r="Z16" s="5" t="s">
        <v>20</v>
      </c>
      <c r="AA16" s="5" t="s">
        <v>21</v>
      </c>
      <c r="AB16" s="5" t="s">
        <v>30</v>
      </c>
      <c r="AC16" s="56" t="s">
        <v>26</v>
      </c>
    </row>
    <row r="17" spans="1:29" x14ac:dyDescent="0.25">
      <c r="A17" s="5" t="s">
        <v>34</v>
      </c>
      <c r="B17" s="5" t="s">
        <v>39</v>
      </c>
      <c r="C17" s="5">
        <v>470</v>
      </c>
      <c r="D17" s="5">
        <v>2</v>
      </c>
      <c r="E17" s="5">
        <v>2015</v>
      </c>
      <c r="F17" s="6">
        <v>8121.68</v>
      </c>
      <c r="G17" s="23"/>
      <c r="H17" s="6"/>
      <c r="I17" s="6"/>
      <c r="J17" s="6"/>
      <c r="K17" s="23"/>
      <c r="L17" s="27"/>
      <c r="M17" s="27"/>
      <c r="N17" s="6"/>
      <c r="O17" s="6"/>
      <c r="P17" s="6">
        <v>2529243.19</v>
      </c>
      <c r="Q17" s="7">
        <v>0.14829999999999999</v>
      </c>
      <c r="R17" s="7">
        <f t="shared" si="3"/>
        <v>7.5807751641107826E-2</v>
      </c>
      <c r="S17" s="6">
        <v>1929.7449999999999</v>
      </c>
      <c r="T17" s="6">
        <v>972.89599999999996</v>
      </c>
      <c r="U17" s="6">
        <v>2679646.611</v>
      </c>
      <c r="V17" s="8">
        <v>25667454.289000001</v>
      </c>
      <c r="W17" s="5" t="s">
        <v>35</v>
      </c>
      <c r="X17" s="5" t="s">
        <v>35</v>
      </c>
      <c r="Y17" s="5" t="s">
        <v>19</v>
      </c>
      <c r="Z17" s="5" t="s">
        <v>20</v>
      </c>
      <c r="AA17" s="5" t="s">
        <v>21</v>
      </c>
      <c r="AB17" s="5" t="s">
        <v>30</v>
      </c>
      <c r="AC17" s="56" t="s">
        <v>26</v>
      </c>
    </row>
    <row r="18" spans="1:29" x14ac:dyDescent="0.25">
      <c r="A18" s="5" t="s">
        <v>34</v>
      </c>
      <c r="B18" s="5" t="s">
        <v>39</v>
      </c>
      <c r="C18" s="5">
        <v>470</v>
      </c>
      <c r="D18" s="5">
        <v>2</v>
      </c>
      <c r="E18" s="5">
        <v>2016</v>
      </c>
      <c r="F18" s="6">
        <v>6935.21</v>
      </c>
      <c r="G18" s="23"/>
      <c r="H18" s="6"/>
      <c r="I18" s="6"/>
      <c r="J18" s="6"/>
      <c r="K18" s="23"/>
      <c r="L18" s="27"/>
      <c r="M18" s="27"/>
      <c r="N18" s="6"/>
      <c r="O18" s="6"/>
      <c r="P18" s="6">
        <v>2009588.84</v>
      </c>
      <c r="Q18" s="7">
        <v>0.154</v>
      </c>
      <c r="R18" s="7">
        <f t="shared" si="3"/>
        <v>8.2230722619963115E-2</v>
      </c>
      <c r="S18" s="6">
        <v>1621.7909999999999</v>
      </c>
      <c r="T18" s="6">
        <v>854.60599999999999</v>
      </c>
      <c r="U18" s="6">
        <v>2150996.11</v>
      </c>
      <c r="V18" s="8">
        <v>20785564.635000002</v>
      </c>
      <c r="W18" s="5" t="s">
        <v>35</v>
      </c>
      <c r="X18" s="5" t="s">
        <v>35</v>
      </c>
      <c r="Y18" s="5" t="s">
        <v>19</v>
      </c>
      <c r="Z18" s="5" t="s">
        <v>20</v>
      </c>
      <c r="AA18" s="5" t="s">
        <v>21</v>
      </c>
      <c r="AB18" s="5" t="s">
        <v>30</v>
      </c>
      <c r="AC18" s="56" t="s">
        <v>26</v>
      </c>
    </row>
    <row r="19" spans="1:29" x14ac:dyDescent="0.25">
      <c r="A19" s="5" t="s">
        <v>34</v>
      </c>
      <c r="B19" s="5" t="s">
        <v>39</v>
      </c>
      <c r="C19" s="5">
        <v>470</v>
      </c>
      <c r="D19" s="5">
        <v>2</v>
      </c>
      <c r="E19" s="5">
        <v>2017</v>
      </c>
      <c r="F19" s="6">
        <v>8390.18</v>
      </c>
      <c r="G19" s="23" t="s">
        <v>94</v>
      </c>
      <c r="H19" s="6"/>
      <c r="I19" s="6"/>
      <c r="J19" s="6"/>
      <c r="K19" s="23"/>
      <c r="L19" s="27"/>
      <c r="M19" s="27"/>
      <c r="N19" s="6"/>
      <c r="O19" s="6"/>
      <c r="P19" s="6">
        <v>2663858.1</v>
      </c>
      <c r="Q19" s="7">
        <v>0.16170000000000001</v>
      </c>
      <c r="R19" s="7">
        <f t="shared" si="3"/>
        <v>8.4762674878425148E-2</v>
      </c>
      <c r="S19" s="6">
        <v>2211.433</v>
      </c>
      <c r="T19" s="6">
        <v>1146.163</v>
      </c>
      <c r="U19" s="6">
        <v>2817988.415</v>
      </c>
      <c r="V19" s="8">
        <v>27044049.793000001</v>
      </c>
      <c r="W19" s="5" t="s">
        <v>35</v>
      </c>
      <c r="X19" s="5" t="s">
        <v>35</v>
      </c>
      <c r="Y19" s="5" t="s">
        <v>19</v>
      </c>
      <c r="Z19" s="5" t="s">
        <v>20</v>
      </c>
      <c r="AA19" s="5" t="s">
        <v>21</v>
      </c>
      <c r="AB19" s="5" t="s">
        <v>30</v>
      </c>
      <c r="AC19" s="56" t="s">
        <v>26</v>
      </c>
    </row>
    <row r="21" spans="1:29" x14ac:dyDescent="0.25">
      <c r="A21" s="9" t="s">
        <v>34</v>
      </c>
      <c r="B21" s="9" t="s">
        <v>39</v>
      </c>
      <c r="C21" s="9">
        <v>470</v>
      </c>
      <c r="D21" s="9">
        <v>3</v>
      </c>
      <c r="E21" s="9">
        <v>2014</v>
      </c>
      <c r="F21" s="10">
        <v>6466.57</v>
      </c>
      <c r="H21" s="10">
        <v>856.8</v>
      </c>
      <c r="I21" s="13">
        <f>P21/(H$21*8760)</f>
        <v>0.58255835401131528</v>
      </c>
      <c r="J21" s="10">
        <f>V21/P21*1000</f>
        <v>8958.1030736093853</v>
      </c>
      <c r="P21" s="10">
        <v>4372431.34</v>
      </c>
      <c r="Q21" s="11">
        <v>6.7699999999999996E-2</v>
      </c>
      <c r="R21" s="11">
        <f>T21*2000/V21</f>
        <v>7.4511962318768166E-2</v>
      </c>
      <c r="S21" s="10">
        <v>1333.2</v>
      </c>
      <c r="T21" s="10">
        <v>1459.268</v>
      </c>
      <c r="U21" s="10">
        <v>4092521.6</v>
      </c>
      <c r="V21" s="12">
        <v>39168690.626000002</v>
      </c>
      <c r="W21" s="9" t="s">
        <v>40</v>
      </c>
      <c r="X21" s="9" t="s">
        <v>35</v>
      </c>
      <c r="Y21" s="9" t="s">
        <v>22</v>
      </c>
      <c r="Z21" s="9" t="s">
        <v>20</v>
      </c>
      <c r="AA21" s="9" t="s">
        <v>21</v>
      </c>
      <c r="AB21" s="9" t="s">
        <v>30</v>
      </c>
      <c r="AC21" s="57" t="s">
        <v>28</v>
      </c>
    </row>
    <row r="22" spans="1:29" x14ac:dyDescent="0.25">
      <c r="A22" s="9" t="s">
        <v>34</v>
      </c>
      <c r="B22" s="9" t="s">
        <v>39</v>
      </c>
      <c r="C22" s="9">
        <v>470</v>
      </c>
      <c r="D22" s="9">
        <v>3</v>
      </c>
      <c r="E22" s="9">
        <v>2015</v>
      </c>
      <c r="F22" s="10">
        <v>6788.49</v>
      </c>
      <c r="I22" s="13">
        <f t="shared" ref="I22:I24" si="4">P22/(H$21*8760)</f>
        <v>0.62033730025495737</v>
      </c>
      <c r="J22" s="10">
        <f>V22/P22*1000</f>
        <v>9132.1912439476073</v>
      </c>
      <c r="P22" s="10">
        <v>4655983.79</v>
      </c>
      <c r="Q22" s="11">
        <v>6.5799999999999997E-2</v>
      </c>
      <c r="R22" s="11">
        <f>T22*2000/V22</f>
        <v>7.3816771696073799E-2</v>
      </c>
      <c r="S22" s="10">
        <v>1405.203</v>
      </c>
      <c r="T22" s="10">
        <v>1569.32</v>
      </c>
      <c r="U22" s="10">
        <v>4451715.9539999999</v>
      </c>
      <c r="V22" s="12">
        <v>42519334.398999996</v>
      </c>
      <c r="W22" s="9" t="s">
        <v>40</v>
      </c>
      <c r="X22" s="9" t="s">
        <v>35</v>
      </c>
      <c r="Y22" s="9" t="s">
        <v>22</v>
      </c>
      <c r="Z22" s="9" t="s">
        <v>20</v>
      </c>
      <c r="AA22" s="9" t="s">
        <v>21</v>
      </c>
      <c r="AB22" s="9" t="s">
        <v>30</v>
      </c>
      <c r="AC22" s="57" t="s">
        <v>28</v>
      </c>
    </row>
    <row r="23" spans="1:29" x14ac:dyDescent="0.25">
      <c r="A23" s="9" t="s">
        <v>34</v>
      </c>
      <c r="B23" s="9" t="s">
        <v>39</v>
      </c>
      <c r="C23" s="9">
        <v>470</v>
      </c>
      <c r="D23" s="9">
        <v>3</v>
      </c>
      <c r="E23" s="9">
        <v>2016</v>
      </c>
      <c r="F23" s="10">
        <v>8019.33</v>
      </c>
      <c r="G23" s="25" t="s">
        <v>97</v>
      </c>
      <c r="I23" s="13">
        <f t="shared" si="4"/>
        <v>0.72147140895932194</v>
      </c>
      <c r="J23" s="10">
        <f>V23/P23*1000</f>
        <v>9156.9224299260386</v>
      </c>
      <c r="P23" s="10">
        <v>5415052.7199999997</v>
      </c>
      <c r="Q23" s="11">
        <v>6.54E-2</v>
      </c>
      <c r="R23" s="11">
        <f>T23*2000/V23</f>
        <v>8.2953311286712642E-2</v>
      </c>
      <c r="S23" s="10">
        <v>1624.979</v>
      </c>
      <c r="T23" s="10">
        <v>2056.6289999999999</v>
      </c>
      <c r="U23" s="10">
        <v>5189414.4000000004</v>
      </c>
      <c r="V23" s="12">
        <v>49585217.711000003</v>
      </c>
      <c r="W23" s="9" t="s">
        <v>40</v>
      </c>
      <c r="X23" s="9" t="s">
        <v>35</v>
      </c>
      <c r="Y23" s="9" t="s">
        <v>22</v>
      </c>
      <c r="Z23" s="9" t="s">
        <v>20</v>
      </c>
      <c r="AA23" s="9" t="s">
        <v>21</v>
      </c>
      <c r="AB23" s="9" t="s">
        <v>30</v>
      </c>
      <c r="AC23" s="57" t="s">
        <v>28</v>
      </c>
    </row>
    <row r="24" spans="1:29" x14ac:dyDescent="0.25">
      <c r="A24" s="9" t="s">
        <v>34</v>
      </c>
      <c r="B24" s="9" t="s">
        <v>39</v>
      </c>
      <c r="C24" s="9">
        <v>470</v>
      </c>
      <c r="D24" s="9">
        <v>3</v>
      </c>
      <c r="E24" s="9">
        <v>2017</v>
      </c>
      <c r="F24" s="10">
        <v>7227.6</v>
      </c>
      <c r="G24" s="25" t="s">
        <v>95</v>
      </c>
      <c r="I24" s="13">
        <f t="shared" si="4"/>
        <v>0.68640244815582241</v>
      </c>
      <c r="J24" s="10">
        <f>V24/P24*1000</f>
        <v>9040.8120181909762</v>
      </c>
      <c r="K24" s="33" t="s">
        <v>87</v>
      </c>
      <c r="L24" s="34" t="s">
        <v>90</v>
      </c>
      <c r="M24" s="34" t="s">
        <v>90</v>
      </c>
      <c r="P24" s="10">
        <v>5151840.25</v>
      </c>
      <c r="Q24" s="11">
        <v>6.6299999999999998E-2</v>
      </c>
      <c r="R24" s="11">
        <f>T24*2000/V24</f>
        <v>8.3492992067443206E-2</v>
      </c>
      <c r="S24" s="10">
        <v>1543.127</v>
      </c>
      <c r="T24" s="10">
        <v>1944.4190000000001</v>
      </c>
      <c r="U24" s="10">
        <v>4876026.8859999999</v>
      </c>
      <c r="V24" s="12">
        <v>46576819.248000003</v>
      </c>
      <c r="W24" s="9" t="s">
        <v>40</v>
      </c>
      <c r="X24" s="9" t="s">
        <v>35</v>
      </c>
      <c r="Y24" s="9" t="s">
        <v>22</v>
      </c>
      <c r="Z24" s="9" t="s">
        <v>20</v>
      </c>
      <c r="AA24" s="9" t="s">
        <v>21</v>
      </c>
      <c r="AB24" s="9" t="s">
        <v>30</v>
      </c>
      <c r="AC24" s="57" t="s">
        <v>28</v>
      </c>
    </row>
    <row r="25" spans="1:29" x14ac:dyDescent="0.25">
      <c r="A25" s="15"/>
      <c r="B25" s="15"/>
      <c r="C25" s="15"/>
      <c r="D25" s="15"/>
      <c r="E25" s="15"/>
      <c r="F25" s="14"/>
      <c r="G25" s="26"/>
      <c r="H25" s="14"/>
      <c r="I25" s="32" t="s">
        <v>77</v>
      </c>
      <c r="J25" s="14">
        <f>AVERAGE(J21:J24)</f>
        <v>9072.0071914185028</v>
      </c>
      <c r="K25" s="26">
        <f>H21*8760*0.85</f>
        <v>6379732.7999999998</v>
      </c>
      <c r="L25" s="30">
        <f>Q24</f>
        <v>6.6299999999999998E-2</v>
      </c>
      <c r="M25" s="30">
        <f>R24</f>
        <v>8.3492992067443206E-2</v>
      </c>
      <c r="N25" s="14">
        <f>J25*K25/1000*L25/2000</f>
        <v>1918.6219480267796</v>
      </c>
      <c r="O25" s="14">
        <f>J25*K25/1000*M25/2000</f>
        <v>2416.1611928660986</v>
      </c>
      <c r="P25" s="14"/>
      <c r="Q25" s="16"/>
      <c r="R25" s="16"/>
      <c r="S25" s="14"/>
      <c r="T25" s="14"/>
      <c r="U25" s="14"/>
      <c r="V25" s="17"/>
      <c r="W25" s="15"/>
      <c r="X25" s="15"/>
      <c r="Y25" s="15"/>
      <c r="Z25" s="15"/>
      <c r="AA25" s="15"/>
      <c r="AB25" s="15"/>
      <c r="AC25" s="60"/>
    </row>
    <row r="27" spans="1:29" x14ac:dyDescent="0.25">
      <c r="A27" s="5" t="s">
        <v>34</v>
      </c>
      <c r="B27" s="5" t="s">
        <v>41</v>
      </c>
      <c r="C27" s="5">
        <v>6021</v>
      </c>
      <c r="D27" s="5" t="s">
        <v>42</v>
      </c>
      <c r="E27" s="5">
        <v>2014</v>
      </c>
      <c r="F27" s="6">
        <v>7017.43</v>
      </c>
      <c r="G27" s="23"/>
      <c r="H27" s="6"/>
      <c r="I27" s="6"/>
      <c r="J27" s="6"/>
      <c r="K27" s="23"/>
      <c r="L27" s="27"/>
      <c r="M27" s="27"/>
      <c r="N27" s="6"/>
      <c r="O27" s="6"/>
      <c r="P27" s="6">
        <v>2865103.5</v>
      </c>
      <c r="Q27" s="7">
        <v>0.25950000000000001</v>
      </c>
      <c r="R27" s="7">
        <f t="shared" ref="R27:R30" si="5">T27*2000/V27</f>
        <v>5.5611262432867584E-2</v>
      </c>
      <c r="S27" s="6">
        <v>3768.0749999999998</v>
      </c>
      <c r="T27" s="6">
        <v>799.029</v>
      </c>
      <c r="U27" s="6">
        <v>3013854.3960000002</v>
      </c>
      <c r="V27" s="8">
        <v>28736229.499000002</v>
      </c>
      <c r="W27" s="5" t="s">
        <v>43</v>
      </c>
      <c r="X27" s="5" t="s">
        <v>31</v>
      </c>
      <c r="Y27" s="5" t="s">
        <v>19</v>
      </c>
      <c r="Z27" s="5" t="s">
        <v>20</v>
      </c>
      <c r="AA27" s="5" t="s">
        <v>18</v>
      </c>
      <c r="AB27" s="5" t="s">
        <v>25</v>
      </c>
      <c r="AC27" s="56" t="s">
        <v>26</v>
      </c>
    </row>
    <row r="28" spans="1:29" x14ac:dyDescent="0.25">
      <c r="A28" s="5" t="s">
        <v>34</v>
      </c>
      <c r="B28" s="5" t="s">
        <v>41</v>
      </c>
      <c r="C28" s="5">
        <v>6021</v>
      </c>
      <c r="D28" s="5" t="s">
        <v>42</v>
      </c>
      <c r="E28" s="5">
        <v>2015</v>
      </c>
      <c r="F28" s="6">
        <v>8527.7099999999991</v>
      </c>
      <c r="G28" s="23"/>
      <c r="H28" s="6"/>
      <c r="I28" s="6"/>
      <c r="J28" s="6"/>
      <c r="K28" s="23"/>
      <c r="L28" s="27"/>
      <c r="M28" s="27"/>
      <c r="N28" s="6"/>
      <c r="O28" s="6"/>
      <c r="P28" s="6">
        <v>3211196.3</v>
      </c>
      <c r="Q28" s="7">
        <v>0.24590000000000001</v>
      </c>
      <c r="R28" s="7">
        <f t="shared" si="5"/>
        <v>4.8233506801369244E-2</v>
      </c>
      <c r="S28" s="6">
        <v>4015.2719999999999</v>
      </c>
      <c r="T28" s="6">
        <v>770.48299999999995</v>
      </c>
      <c r="U28" s="6">
        <v>3350710.4</v>
      </c>
      <c r="V28" s="8">
        <v>31948039.903999999</v>
      </c>
      <c r="W28" s="5" t="s">
        <v>43</v>
      </c>
      <c r="X28" s="5" t="s">
        <v>31</v>
      </c>
      <c r="Y28" s="5" t="s">
        <v>19</v>
      </c>
      <c r="Z28" s="5" t="s">
        <v>20</v>
      </c>
      <c r="AA28" s="5" t="s">
        <v>18</v>
      </c>
      <c r="AB28" s="5" t="s">
        <v>25</v>
      </c>
      <c r="AC28" s="56" t="s">
        <v>26</v>
      </c>
    </row>
    <row r="29" spans="1:29" x14ac:dyDescent="0.25">
      <c r="A29" s="5" t="s">
        <v>34</v>
      </c>
      <c r="B29" s="5" t="s">
        <v>41</v>
      </c>
      <c r="C29" s="5">
        <v>6021</v>
      </c>
      <c r="D29" s="5" t="s">
        <v>42</v>
      </c>
      <c r="E29" s="5">
        <v>2016</v>
      </c>
      <c r="F29" s="6">
        <v>7597.2</v>
      </c>
      <c r="G29" s="23"/>
      <c r="H29" s="6"/>
      <c r="I29" s="6"/>
      <c r="J29" s="6"/>
      <c r="K29" s="23"/>
      <c r="L29" s="27"/>
      <c r="M29" s="27"/>
      <c r="N29" s="6"/>
      <c r="O29" s="6"/>
      <c r="P29" s="6">
        <v>2685878.27</v>
      </c>
      <c r="Q29" s="7">
        <v>0.23910000000000001</v>
      </c>
      <c r="R29" s="7">
        <f t="shared" si="5"/>
        <v>4.3965656613289973E-2</v>
      </c>
      <c r="S29" s="6">
        <v>3246.174</v>
      </c>
      <c r="T29" s="6">
        <v>582.37599999999998</v>
      </c>
      <c r="U29" s="6">
        <v>2778516.602</v>
      </c>
      <c r="V29" s="8">
        <v>26492314.449999999</v>
      </c>
      <c r="W29" s="5" t="s">
        <v>43</v>
      </c>
      <c r="X29" s="5" t="s">
        <v>31</v>
      </c>
      <c r="Y29" s="5" t="s">
        <v>19</v>
      </c>
      <c r="Z29" s="5" t="s">
        <v>20</v>
      </c>
      <c r="AA29" s="5" t="s">
        <v>18</v>
      </c>
      <c r="AB29" s="5" t="s">
        <v>25</v>
      </c>
      <c r="AC29" s="56" t="s">
        <v>26</v>
      </c>
    </row>
    <row r="30" spans="1:29" x14ac:dyDescent="0.25">
      <c r="A30" s="5" t="s">
        <v>34</v>
      </c>
      <c r="B30" s="5" t="s">
        <v>41</v>
      </c>
      <c r="C30" s="5">
        <v>6021</v>
      </c>
      <c r="D30" s="5" t="s">
        <v>42</v>
      </c>
      <c r="E30" s="5">
        <v>2017</v>
      </c>
      <c r="F30" s="6">
        <v>8340.86</v>
      </c>
      <c r="G30" s="23" t="s">
        <v>98</v>
      </c>
      <c r="H30" s="6"/>
      <c r="I30" s="6"/>
      <c r="J30" s="6"/>
      <c r="K30" s="23"/>
      <c r="L30" s="27"/>
      <c r="M30" s="27"/>
      <c r="N30" s="6"/>
      <c r="O30" s="6"/>
      <c r="P30" s="6">
        <v>3002868.3</v>
      </c>
      <c r="Q30" s="7">
        <v>0.2457</v>
      </c>
      <c r="R30" s="7">
        <f t="shared" si="5"/>
        <v>4.4628725508260005E-2</v>
      </c>
      <c r="S30" s="6">
        <v>3783.5079999999998</v>
      </c>
      <c r="T30" s="6">
        <v>673.6</v>
      </c>
      <c r="U30" s="6">
        <v>3165996.1409999998</v>
      </c>
      <c r="V30" s="8">
        <v>30186835.601</v>
      </c>
      <c r="W30" s="5" t="s">
        <v>43</v>
      </c>
      <c r="X30" s="5" t="s">
        <v>31</v>
      </c>
      <c r="Y30" s="5" t="s">
        <v>19</v>
      </c>
      <c r="Z30" s="5" t="s">
        <v>20</v>
      </c>
      <c r="AA30" s="5" t="s">
        <v>18</v>
      </c>
      <c r="AB30" s="5" t="s">
        <v>25</v>
      </c>
      <c r="AC30" s="56" t="s">
        <v>26</v>
      </c>
    </row>
    <row r="32" spans="1:29" x14ac:dyDescent="0.25">
      <c r="A32" s="9" t="s">
        <v>34</v>
      </c>
      <c r="B32" s="9" t="s">
        <v>41</v>
      </c>
      <c r="C32" s="9">
        <v>6021</v>
      </c>
      <c r="D32" s="9" t="s">
        <v>44</v>
      </c>
      <c r="E32" s="9">
        <v>2014</v>
      </c>
      <c r="F32" s="10">
        <v>8548.5400000000009</v>
      </c>
      <c r="H32" s="10">
        <v>446.4</v>
      </c>
      <c r="I32" s="13">
        <f>P32/(H$32*8760)</f>
        <v>0.88943241518142091</v>
      </c>
      <c r="J32" s="10">
        <f>V32/P32*1000</f>
        <v>9854.3681169761785</v>
      </c>
      <c r="P32" s="10">
        <v>3478093.44</v>
      </c>
      <c r="Q32" s="11">
        <v>0.26519999999999999</v>
      </c>
      <c r="R32" s="11">
        <f>T32*2000/V32</f>
        <v>5.6213945785445356E-2</v>
      </c>
      <c r="S32" s="10">
        <v>4603.2640000000001</v>
      </c>
      <c r="T32" s="10">
        <v>963.35</v>
      </c>
      <c r="U32" s="10">
        <v>3594699.7080000001</v>
      </c>
      <c r="V32" s="12">
        <v>34274413.103</v>
      </c>
      <c r="W32" s="9" t="s">
        <v>43</v>
      </c>
      <c r="X32" s="9" t="s">
        <v>31</v>
      </c>
      <c r="Y32" s="9" t="s">
        <v>19</v>
      </c>
      <c r="Z32" s="9" t="s">
        <v>20</v>
      </c>
      <c r="AA32" s="9" t="s">
        <v>18</v>
      </c>
      <c r="AB32" s="9" t="s">
        <v>25</v>
      </c>
      <c r="AC32" s="57" t="s">
        <v>26</v>
      </c>
    </row>
    <row r="33" spans="1:29" x14ac:dyDescent="0.25">
      <c r="A33" s="9" t="s">
        <v>34</v>
      </c>
      <c r="B33" s="9" t="s">
        <v>41</v>
      </c>
      <c r="C33" s="9">
        <v>6021</v>
      </c>
      <c r="D33" s="9" t="s">
        <v>44</v>
      </c>
      <c r="E33" s="9">
        <v>2015</v>
      </c>
      <c r="F33" s="10">
        <v>7629.38</v>
      </c>
      <c r="I33" s="13">
        <f t="shared" ref="I33:I35" si="6">P33/(H$32*8760)</f>
        <v>0.73254663129490516</v>
      </c>
      <c r="J33" s="10">
        <f>V33/P33*1000</f>
        <v>10152.710991415712</v>
      </c>
      <c r="P33" s="10">
        <v>2864597.23</v>
      </c>
      <c r="Q33" s="11">
        <v>0.2495</v>
      </c>
      <c r="R33" s="11">
        <f>T33*2000/V33</f>
        <v>5.0390208847962331E-2</v>
      </c>
      <c r="S33" s="10">
        <v>3680.6469999999999</v>
      </c>
      <c r="T33" s="10">
        <v>732.76</v>
      </c>
      <c r="U33" s="10">
        <v>3050267.7140000002</v>
      </c>
      <c r="V33" s="12">
        <v>29083427.783</v>
      </c>
      <c r="W33" s="9" t="s">
        <v>43</v>
      </c>
      <c r="X33" s="9" t="s">
        <v>31</v>
      </c>
      <c r="Y33" s="9" t="s">
        <v>19</v>
      </c>
      <c r="Z33" s="9" t="s">
        <v>20</v>
      </c>
      <c r="AA33" s="9" t="s">
        <v>18</v>
      </c>
      <c r="AB33" s="9" t="s">
        <v>25</v>
      </c>
      <c r="AC33" s="57" t="s">
        <v>26</v>
      </c>
    </row>
    <row r="34" spans="1:29" x14ac:dyDescent="0.25">
      <c r="A34" s="9" t="s">
        <v>34</v>
      </c>
      <c r="B34" s="9" t="s">
        <v>41</v>
      </c>
      <c r="C34" s="9">
        <v>6021</v>
      </c>
      <c r="D34" s="9" t="s">
        <v>44</v>
      </c>
      <c r="E34" s="9">
        <v>2016</v>
      </c>
      <c r="F34" s="10">
        <v>8709.81</v>
      </c>
      <c r="I34" s="13">
        <f t="shared" si="6"/>
        <v>0.81388649275380109</v>
      </c>
      <c r="J34" s="10">
        <f>V34/P34*1000</f>
        <v>9811.5629294629925</v>
      </c>
      <c r="P34" s="10">
        <v>3182673.83</v>
      </c>
      <c r="Q34" s="11">
        <v>0.2472</v>
      </c>
      <c r="R34" s="11">
        <f>T34*2000/V34</f>
        <v>4.6296275292692562E-2</v>
      </c>
      <c r="S34" s="10">
        <v>3898.9859999999999</v>
      </c>
      <c r="T34" s="10">
        <v>722.84699999999998</v>
      </c>
      <c r="U34" s="10">
        <v>3275089.03</v>
      </c>
      <c r="V34" s="12">
        <v>31227004.567000002</v>
      </c>
      <c r="W34" s="9" t="s">
        <v>43</v>
      </c>
      <c r="X34" s="9" t="s">
        <v>31</v>
      </c>
      <c r="Y34" s="9" t="s">
        <v>19</v>
      </c>
      <c r="Z34" s="9" t="s">
        <v>20</v>
      </c>
      <c r="AA34" s="9" t="s">
        <v>18</v>
      </c>
      <c r="AB34" s="9" t="s">
        <v>25</v>
      </c>
      <c r="AC34" s="57" t="s">
        <v>26</v>
      </c>
    </row>
    <row r="35" spans="1:29" x14ac:dyDescent="0.25">
      <c r="A35" s="18" t="s">
        <v>34</v>
      </c>
      <c r="B35" s="18" t="s">
        <v>41</v>
      </c>
      <c r="C35" s="18">
        <v>6021</v>
      </c>
      <c r="D35" s="18" t="s">
        <v>44</v>
      </c>
      <c r="E35" s="18">
        <v>2017</v>
      </c>
      <c r="F35" s="19">
        <v>6915.19</v>
      </c>
      <c r="G35" s="35" t="s">
        <v>99</v>
      </c>
      <c r="H35" s="19"/>
      <c r="I35" s="20">
        <f t="shared" si="6"/>
        <v>0.62710166619613428</v>
      </c>
      <c r="J35" s="19">
        <f>V35/P35*1000</f>
        <v>10108.76131129227</v>
      </c>
      <c r="K35" s="33" t="s">
        <v>87</v>
      </c>
      <c r="L35" s="36" t="s">
        <v>89</v>
      </c>
      <c r="M35" s="34" t="s">
        <v>90</v>
      </c>
      <c r="N35" s="19"/>
      <c r="O35" s="19"/>
      <c r="P35" s="19">
        <v>2452258.4900000002</v>
      </c>
      <c r="Q35" s="21">
        <v>0.21940000000000001</v>
      </c>
      <c r="R35" s="21">
        <f>T35*2000/V35</f>
        <v>4.5355544239103908E-2</v>
      </c>
      <c r="S35" s="19">
        <v>2786.7040000000002</v>
      </c>
      <c r="T35" s="19">
        <v>562.16600000000005</v>
      </c>
      <c r="U35" s="19">
        <v>2599907.108</v>
      </c>
      <c r="V35" s="22">
        <v>24789295.749000002</v>
      </c>
      <c r="W35" s="18" t="s">
        <v>43</v>
      </c>
      <c r="X35" s="18" t="s">
        <v>31</v>
      </c>
      <c r="Y35" s="18" t="s">
        <v>19</v>
      </c>
      <c r="Z35" s="18" t="s">
        <v>20</v>
      </c>
      <c r="AA35" s="18" t="s">
        <v>18</v>
      </c>
      <c r="AB35" s="18" t="s">
        <v>25</v>
      </c>
      <c r="AC35" s="58" t="s">
        <v>26</v>
      </c>
    </row>
    <row r="36" spans="1:29" x14ac:dyDescent="0.25">
      <c r="A36" s="15"/>
      <c r="B36" s="15"/>
      <c r="C36" s="15"/>
      <c r="D36" s="15"/>
      <c r="E36" s="15"/>
      <c r="F36" s="14"/>
      <c r="G36" s="30"/>
      <c r="H36" s="14"/>
      <c r="I36" s="32" t="s">
        <v>77</v>
      </c>
      <c r="J36" s="14">
        <f>AVERAGE(J32:J35)</f>
        <v>9981.8508372867873</v>
      </c>
      <c r="K36" s="26">
        <f>H32*8760*0.85</f>
        <v>3323894.4</v>
      </c>
      <c r="L36" s="36">
        <v>5.8999999999999997E-2</v>
      </c>
      <c r="M36" s="30">
        <f>R35</f>
        <v>4.5355544239103908E-2</v>
      </c>
      <c r="N36" s="14">
        <f>J36*K36/1000*L36/2000</f>
        <v>978.76923394093944</v>
      </c>
      <c r="O36" s="14">
        <f>J36*K36/1000*M36/2000</f>
        <v>752.41714050647658</v>
      </c>
      <c r="P36" s="14"/>
      <c r="Q36" s="16"/>
      <c r="R36" s="16"/>
      <c r="S36" s="14"/>
      <c r="T36" s="14"/>
      <c r="U36" s="14"/>
      <c r="V36" s="17"/>
      <c r="W36" s="15"/>
      <c r="X36" s="15"/>
      <c r="Y36" s="15"/>
      <c r="Z36" s="15"/>
      <c r="AA36" s="15"/>
      <c r="AB36" s="15"/>
      <c r="AC36" s="60"/>
    </row>
    <row r="37" spans="1:29" x14ac:dyDescent="0.25">
      <c r="A37" s="18"/>
      <c r="B37" s="18"/>
      <c r="C37" s="18"/>
      <c r="D37" s="18"/>
      <c r="E37" s="18"/>
      <c r="F37" s="19"/>
      <c r="H37" s="19"/>
      <c r="I37" s="19"/>
      <c r="J37" s="19"/>
      <c r="K37" s="25"/>
      <c r="L37" s="29"/>
      <c r="M37" s="29"/>
      <c r="N37" s="19"/>
      <c r="O37" s="19"/>
      <c r="P37" s="19"/>
      <c r="Q37" s="21"/>
      <c r="R37" s="21"/>
      <c r="S37" s="19"/>
      <c r="T37" s="19"/>
      <c r="U37" s="19"/>
      <c r="V37" s="22"/>
      <c r="W37" s="18"/>
      <c r="X37" s="18"/>
      <c r="Y37" s="18"/>
      <c r="Z37" s="18"/>
      <c r="AA37" s="18"/>
      <c r="AB37" s="18"/>
      <c r="AC37" s="58"/>
    </row>
    <row r="38" spans="1:29" x14ac:dyDescent="0.25">
      <c r="A38" s="9" t="s">
        <v>34</v>
      </c>
      <c r="B38" s="9" t="s">
        <v>41</v>
      </c>
      <c r="C38" s="9">
        <v>6021</v>
      </c>
      <c r="D38" s="9" t="s">
        <v>45</v>
      </c>
      <c r="E38" s="9">
        <v>2014</v>
      </c>
      <c r="F38" s="10">
        <v>8593.57</v>
      </c>
      <c r="H38" s="10">
        <v>534.79999999999995</v>
      </c>
      <c r="I38" s="13">
        <f>P38/(H$38*8760)</f>
        <v>0.78515412879990987</v>
      </c>
      <c r="J38" s="10">
        <f>V38/P38*1000</f>
        <v>9165.6045421727304</v>
      </c>
      <c r="P38" s="10">
        <v>3678327.75</v>
      </c>
      <c r="Q38" s="11">
        <v>0.31359999999999999</v>
      </c>
      <c r="R38" s="11">
        <f>T38*2000/V38</f>
        <v>0.11869841677010491</v>
      </c>
      <c r="S38" s="10">
        <v>5367.9009999999998</v>
      </c>
      <c r="T38" s="10">
        <v>2000.905</v>
      </c>
      <c r="U38" s="10">
        <v>3535935.0890000002</v>
      </c>
      <c r="V38" s="12">
        <v>33714097.533</v>
      </c>
      <c r="W38" s="9" t="s">
        <v>31</v>
      </c>
      <c r="X38" s="9" t="s">
        <v>31</v>
      </c>
      <c r="Y38" s="9" t="s">
        <v>19</v>
      </c>
      <c r="Z38" s="9" t="s">
        <v>20</v>
      </c>
      <c r="AA38" s="9" t="s">
        <v>18</v>
      </c>
      <c r="AB38" s="9" t="s">
        <v>30</v>
      </c>
      <c r="AC38" s="57" t="s">
        <v>26</v>
      </c>
    </row>
    <row r="39" spans="1:29" x14ac:dyDescent="0.25">
      <c r="A39" s="9" t="s">
        <v>34</v>
      </c>
      <c r="B39" s="9" t="s">
        <v>41</v>
      </c>
      <c r="C39" s="9">
        <v>6021</v>
      </c>
      <c r="D39" s="9" t="s">
        <v>45</v>
      </c>
      <c r="E39" s="9">
        <v>2015</v>
      </c>
      <c r="F39" s="10">
        <v>6817.11</v>
      </c>
      <c r="I39" s="13">
        <f t="shared" ref="I39:I41" si="7">P39/(H$38*8760)</f>
        <v>0.55731123613829092</v>
      </c>
      <c r="J39" s="10">
        <f>V39/P39*1000</f>
        <v>9427.8928805906817</v>
      </c>
      <c r="P39" s="10">
        <v>2610918.4300000002</v>
      </c>
      <c r="Q39" s="11">
        <v>0.27829999999999999</v>
      </c>
      <c r="R39" s="11">
        <f>T39*2000/V39</f>
        <v>0.12579476844323945</v>
      </c>
      <c r="S39" s="10">
        <v>3635.2489999999998</v>
      </c>
      <c r="T39" s="10">
        <v>1548.248</v>
      </c>
      <c r="U39" s="10">
        <v>2581666.2489999998</v>
      </c>
      <c r="V39" s="12">
        <v>24615459.278000001</v>
      </c>
      <c r="W39" s="9" t="s">
        <v>31</v>
      </c>
      <c r="X39" s="9" t="s">
        <v>31</v>
      </c>
      <c r="Y39" s="9" t="s">
        <v>19</v>
      </c>
      <c r="Z39" s="9" t="s">
        <v>20</v>
      </c>
      <c r="AA39" s="9" t="s">
        <v>18</v>
      </c>
      <c r="AB39" s="9" t="s">
        <v>30</v>
      </c>
      <c r="AC39" s="57" t="s">
        <v>26</v>
      </c>
    </row>
    <row r="40" spans="1:29" x14ac:dyDescent="0.25">
      <c r="A40" s="9" t="s">
        <v>34</v>
      </c>
      <c r="B40" s="9" t="s">
        <v>41</v>
      </c>
      <c r="C40" s="9">
        <v>6021</v>
      </c>
      <c r="D40" s="9" t="s">
        <v>45</v>
      </c>
      <c r="E40" s="9">
        <v>2016</v>
      </c>
      <c r="F40" s="10">
        <v>8329.94</v>
      </c>
      <c r="I40" s="13">
        <f t="shared" si="7"/>
        <v>0.67001428648272043</v>
      </c>
      <c r="J40" s="10">
        <f>V40/P40*1000</f>
        <v>9281.1744031597864</v>
      </c>
      <c r="P40" s="10">
        <v>3138915.09</v>
      </c>
      <c r="Q40" s="11">
        <v>0.28899999999999998</v>
      </c>
      <c r="R40" s="11">
        <f>T40*2000/V40</f>
        <v>0.13990688940067639</v>
      </c>
      <c r="S40" s="10">
        <v>4324.3019999999997</v>
      </c>
      <c r="T40" s="10">
        <v>2037.941</v>
      </c>
      <c r="U40" s="10">
        <v>3055449.128</v>
      </c>
      <c r="V40" s="12">
        <v>29132818.386999998</v>
      </c>
      <c r="W40" s="9" t="s">
        <v>31</v>
      </c>
      <c r="X40" s="9" t="s">
        <v>31</v>
      </c>
      <c r="Y40" s="9" t="s">
        <v>19</v>
      </c>
      <c r="Z40" s="9" t="s">
        <v>20</v>
      </c>
      <c r="AA40" s="9" t="s">
        <v>18</v>
      </c>
      <c r="AB40" s="9" t="s">
        <v>30</v>
      </c>
      <c r="AC40" s="57" t="s">
        <v>26</v>
      </c>
    </row>
    <row r="41" spans="1:29" x14ac:dyDescent="0.25">
      <c r="A41" s="18" t="s">
        <v>34</v>
      </c>
      <c r="B41" s="18" t="s">
        <v>41</v>
      </c>
      <c r="C41" s="18">
        <v>6021</v>
      </c>
      <c r="D41" s="18" t="s">
        <v>45</v>
      </c>
      <c r="E41" s="18">
        <v>2017</v>
      </c>
      <c r="F41" s="19">
        <v>8157.17</v>
      </c>
      <c r="G41" s="35" t="s">
        <v>100</v>
      </c>
      <c r="H41" s="19"/>
      <c r="I41" s="20">
        <f t="shared" si="7"/>
        <v>0.6764112176104754</v>
      </c>
      <c r="J41" s="19">
        <f>V41/P41*1000</f>
        <v>9263.2470505213296</v>
      </c>
      <c r="K41" s="33" t="s">
        <v>87</v>
      </c>
      <c r="L41" s="36" t="s">
        <v>89</v>
      </c>
      <c r="M41" s="34" t="s">
        <v>90</v>
      </c>
      <c r="N41" s="19"/>
      <c r="O41" s="19"/>
      <c r="P41" s="19">
        <v>3168883.74</v>
      </c>
      <c r="Q41" s="21">
        <v>0.27750000000000002</v>
      </c>
      <c r="R41" s="21">
        <f>T41*2000/V41</f>
        <v>0.12591213261334128</v>
      </c>
      <c r="S41" s="19">
        <v>4158.232</v>
      </c>
      <c r="T41" s="19">
        <v>1848.0219999999999</v>
      </c>
      <c r="U41" s="19">
        <v>3078662.1860000002</v>
      </c>
      <c r="V41" s="22">
        <v>29354152.958000001</v>
      </c>
      <c r="W41" s="18" t="s">
        <v>31</v>
      </c>
      <c r="X41" s="18" t="s">
        <v>31</v>
      </c>
      <c r="Y41" s="18" t="s">
        <v>19</v>
      </c>
      <c r="Z41" s="18" t="s">
        <v>20</v>
      </c>
      <c r="AA41" s="18" t="s">
        <v>18</v>
      </c>
      <c r="AB41" s="18" t="s">
        <v>30</v>
      </c>
      <c r="AC41" s="58" t="s">
        <v>26</v>
      </c>
    </row>
    <row r="42" spans="1:29" x14ac:dyDescent="0.25">
      <c r="A42" s="15"/>
      <c r="B42" s="15"/>
      <c r="C42" s="15"/>
      <c r="D42" s="15"/>
      <c r="E42" s="15"/>
      <c r="F42" s="14"/>
      <c r="G42" s="30"/>
      <c r="H42" s="14"/>
      <c r="I42" s="32" t="s">
        <v>77</v>
      </c>
      <c r="J42" s="14">
        <f>AVERAGE(J38:J41)</f>
        <v>9284.479719111132</v>
      </c>
      <c r="K42" s="26">
        <f>H38*8760*0.85</f>
        <v>3982120.8</v>
      </c>
      <c r="L42" s="36">
        <v>0.21199999999999999</v>
      </c>
      <c r="M42" s="30">
        <f>R41</f>
        <v>0.12591213261334128</v>
      </c>
      <c r="N42" s="14">
        <f>J42*K42/1000*L42/2000</f>
        <v>3919.0234995049627</v>
      </c>
      <c r="O42" s="14">
        <f>J42*K42/1000*M42/2000</f>
        <v>2327.6066348324039</v>
      </c>
      <c r="P42" s="14"/>
      <c r="Q42" s="16"/>
      <c r="R42" s="16"/>
      <c r="S42" s="14"/>
      <c r="T42" s="14"/>
      <c r="U42" s="14"/>
      <c r="V42" s="17"/>
      <c r="W42" s="15"/>
      <c r="X42" s="15"/>
      <c r="Y42" s="15"/>
      <c r="Z42" s="15"/>
      <c r="AA42" s="15"/>
      <c r="AB42" s="15"/>
      <c r="AC42" s="60"/>
    </row>
    <row r="43" spans="1:29" x14ac:dyDescent="0.25">
      <c r="L43" s="31"/>
    </row>
    <row r="44" spans="1:29" x14ac:dyDescent="0.25">
      <c r="A44" s="9" t="s">
        <v>34</v>
      </c>
      <c r="B44" s="9" t="s">
        <v>47</v>
      </c>
      <c r="C44" s="9">
        <v>525</v>
      </c>
      <c r="D44" s="9" t="s">
        <v>48</v>
      </c>
      <c r="E44" s="9">
        <v>2014</v>
      </c>
      <c r="F44" s="10">
        <v>8458.2099999999991</v>
      </c>
      <c r="H44" s="10">
        <v>190</v>
      </c>
      <c r="I44" s="13">
        <f>P44/(H$44*8760)</f>
        <v>0.88199768084595043</v>
      </c>
      <c r="J44" s="10">
        <f>V44/P44*1000</f>
        <v>11384.136094316382</v>
      </c>
      <c r="P44" s="10">
        <v>1467996.94</v>
      </c>
      <c r="Q44" s="11">
        <v>0.3987</v>
      </c>
      <c r="R44" s="11">
        <f>T44*2000/V44</f>
        <v>0.11980784718979111</v>
      </c>
      <c r="S44" s="10">
        <v>3405.6390000000001</v>
      </c>
      <c r="T44" s="10">
        <v>1001.107</v>
      </c>
      <c r="U44" s="10">
        <v>1714638.753</v>
      </c>
      <c r="V44" s="12">
        <v>16711876.950999999</v>
      </c>
      <c r="W44" s="9" t="s">
        <v>49</v>
      </c>
      <c r="X44" s="9" t="s">
        <v>35</v>
      </c>
      <c r="Y44" s="9" t="s">
        <v>19</v>
      </c>
      <c r="Z44" s="9" t="s">
        <v>20</v>
      </c>
      <c r="AA44" s="9" t="s">
        <v>50</v>
      </c>
      <c r="AB44" s="9" t="s">
        <v>30</v>
      </c>
      <c r="AC44" s="57" t="s">
        <v>26</v>
      </c>
    </row>
    <row r="45" spans="1:29" x14ac:dyDescent="0.25">
      <c r="A45" s="9" t="s">
        <v>34</v>
      </c>
      <c r="B45" s="9" t="s">
        <v>47</v>
      </c>
      <c r="C45" s="9">
        <v>525</v>
      </c>
      <c r="D45" s="9" t="s">
        <v>48</v>
      </c>
      <c r="E45" s="9">
        <v>2015</v>
      </c>
      <c r="F45" s="10">
        <v>6894.81</v>
      </c>
      <c r="G45" s="25" t="s">
        <v>101</v>
      </c>
      <c r="I45" s="13">
        <f t="shared" ref="I45:I47" si="8">P45/(H$44*8760)</f>
        <v>0.67821525474645517</v>
      </c>
      <c r="J45" s="10">
        <f>V45/P45*1000</f>
        <v>11394.776980987084</v>
      </c>
      <c r="P45" s="10">
        <v>1128821.47</v>
      </c>
      <c r="Q45" s="11">
        <v>0.32490000000000002</v>
      </c>
      <c r="R45" s="11">
        <f>T45*2000/V45</f>
        <v>0.12017879118070453</v>
      </c>
      <c r="S45" s="10">
        <v>2157.8029999999999</v>
      </c>
      <c r="T45" s="10">
        <v>772.91</v>
      </c>
      <c r="U45" s="10">
        <v>1319710.4809999999</v>
      </c>
      <c r="V45" s="12">
        <v>12862668.902000001</v>
      </c>
      <c r="W45" s="9" t="s">
        <v>49</v>
      </c>
      <c r="X45" s="9" t="s">
        <v>35</v>
      </c>
      <c r="Y45" s="9" t="s">
        <v>19</v>
      </c>
      <c r="Z45" s="9" t="s">
        <v>20</v>
      </c>
      <c r="AA45" s="9" t="s">
        <v>50</v>
      </c>
      <c r="AB45" s="9" t="s">
        <v>30</v>
      </c>
      <c r="AC45" s="57" t="s">
        <v>69</v>
      </c>
    </row>
    <row r="46" spans="1:29" x14ac:dyDescent="0.25">
      <c r="A46" s="9" t="s">
        <v>34</v>
      </c>
      <c r="B46" s="9" t="s">
        <v>47</v>
      </c>
      <c r="C46" s="9">
        <v>525</v>
      </c>
      <c r="D46" s="9" t="s">
        <v>48</v>
      </c>
      <c r="E46" s="9">
        <v>2016</v>
      </c>
      <c r="F46" s="10">
        <v>8335.43</v>
      </c>
      <c r="I46" s="13">
        <f t="shared" si="8"/>
        <v>0.72637363614515749</v>
      </c>
      <c r="J46" s="10">
        <f>V46/P46*1000</f>
        <v>11452.707948910296</v>
      </c>
      <c r="P46" s="10">
        <v>1208976.28</v>
      </c>
      <c r="Q46" s="11">
        <v>4.2500000000000003E-2</v>
      </c>
      <c r="R46" s="11">
        <f>T46*2000/V46</f>
        <v>0.12158440321910753</v>
      </c>
      <c r="S46" s="10">
        <v>293.92700000000002</v>
      </c>
      <c r="T46" s="10">
        <v>841.73199999999997</v>
      </c>
      <c r="U46" s="10">
        <v>1420606.0619999999</v>
      </c>
      <c r="V46" s="12">
        <v>13846052.252</v>
      </c>
      <c r="W46" s="9" t="s">
        <v>49</v>
      </c>
      <c r="X46" s="9" t="s">
        <v>35</v>
      </c>
      <c r="Y46" s="9" t="s">
        <v>19</v>
      </c>
      <c r="Z46" s="9" t="s">
        <v>20</v>
      </c>
      <c r="AA46" s="9" t="s">
        <v>50</v>
      </c>
      <c r="AB46" s="9" t="s">
        <v>30</v>
      </c>
      <c r="AC46" s="57" t="s">
        <v>27</v>
      </c>
    </row>
    <row r="47" spans="1:29" x14ac:dyDescent="0.25">
      <c r="A47" s="9" t="s">
        <v>34</v>
      </c>
      <c r="B47" s="9" t="s">
        <v>47</v>
      </c>
      <c r="C47" s="9">
        <v>525</v>
      </c>
      <c r="D47" s="9" t="s">
        <v>48</v>
      </c>
      <c r="E47" s="9">
        <v>2017</v>
      </c>
      <c r="F47" s="10">
        <v>8671.2800000000007</v>
      </c>
      <c r="G47" s="25" t="s">
        <v>96</v>
      </c>
      <c r="I47" s="13">
        <f t="shared" si="8"/>
        <v>0.79052788993030532</v>
      </c>
      <c r="J47" s="10">
        <f>V47/P47*1000</f>
        <v>11456.338119489179</v>
      </c>
      <c r="K47" s="33" t="s">
        <v>87</v>
      </c>
      <c r="L47" s="34" t="s">
        <v>90</v>
      </c>
      <c r="M47" s="34" t="s">
        <v>90</v>
      </c>
      <c r="P47" s="10">
        <v>1315754.6200000001</v>
      </c>
      <c r="Q47" s="11">
        <v>4.2500000000000003E-2</v>
      </c>
      <c r="R47" s="11">
        <f>T47*2000/V47</f>
        <v>0.12218289854846369</v>
      </c>
      <c r="S47" s="10">
        <v>318.70600000000002</v>
      </c>
      <c r="T47" s="10">
        <v>920.87599999999998</v>
      </c>
      <c r="U47" s="10">
        <v>1546563.139</v>
      </c>
      <c r="V47" s="12">
        <v>15073729.809</v>
      </c>
      <c r="W47" s="9" t="s">
        <v>49</v>
      </c>
      <c r="X47" s="9" t="s">
        <v>35</v>
      </c>
      <c r="Y47" s="9" t="s">
        <v>19</v>
      </c>
      <c r="Z47" s="9" t="s">
        <v>20</v>
      </c>
      <c r="AA47" s="9" t="s">
        <v>50</v>
      </c>
      <c r="AB47" s="9" t="s">
        <v>30</v>
      </c>
      <c r="AC47" s="57" t="s">
        <v>27</v>
      </c>
    </row>
    <row r="48" spans="1:29" x14ac:dyDescent="0.25">
      <c r="A48" s="15"/>
      <c r="B48" s="15"/>
      <c r="C48" s="15"/>
      <c r="D48" s="15"/>
      <c r="E48" s="15"/>
      <c r="F48" s="14"/>
      <c r="G48" s="26"/>
      <c r="H48" s="14"/>
      <c r="I48" s="32" t="s">
        <v>77</v>
      </c>
      <c r="J48" s="14">
        <f>AVERAGE(J44:J47)</f>
        <v>11421.989785925734</v>
      </c>
      <c r="K48" s="26">
        <f>H44*8760*0.85</f>
        <v>1414740</v>
      </c>
      <c r="L48" s="30">
        <f>Q47</f>
        <v>4.2500000000000003E-2</v>
      </c>
      <c r="M48" s="30">
        <f>R47</f>
        <v>0.12218289854846369</v>
      </c>
      <c r="N48" s="14">
        <f>J48*K48/1000*L48/2000</f>
        <v>343.3818488819872</v>
      </c>
      <c r="O48" s="14">
        <f>J48*K48/1000*M48/2000</f>
        <v>987.18563777251131</v>
      </c>
      <c r="P48" s="14"/>
      <c r="Q48" s="16"/>
      <c r="R48" s="16"/>
      <c r="S48" s="14"/>
      <c r="T48" s="14"/>
      <c r="U48" s="14"/>
      <c r="V48" s="17"/>
      <c r="W48" s="15"/>
      <c r="X48" s="15"/>
      <c r="Y48" s="15"/>
      <c r="Z48" s="15"/>
      <c r="AA48" s="15"/>
      <c r="AB48" s="15"/>
      <c r="AC48" s="60"/>
    </row>
    <row r="50" spans="1:29" x14ac:dyDescent="0.25">
      <c r="A50" s="9" t="s">
        <v>34</v>
      </c>
      <c r="B50" s="9" t="s">
        <v>47</v>
      </c>
      <c r="C50" s="9">
        <v>525</v>
      </c>
      <c r="D50" s="9" t="s">
        <v>51</v>
      </c>
      <c r="E50" s="9">
        <v>2014</v>
      </c>
      <c r="F50" s="10">
        <v>7667.69</v>
      </c>
      <c r="H50" s="10">
        <v>275.39999999999998</v>
      </c>
      <c r="I50" s="13">
        <f>P50/(H$50*8760)</f>
        <v>0.81007204133133048</v>
      </c>
      <c r="J50" s="10">
        <f>V50/P50*1000</f>
        <v>10030.461317535135</v>
      </c>
      <c r="P50" s="10">
        <v>1954302.04</v>
      </c>
      <c r="Q50" s="11">
        <v>0.26790000000000003</v>
      </c>
      <c r="R50" s="11">
        <f>T50*2000/V50</f>
        <v>0.12504576563143815</v>
      </c>
      <c r="S50" s="10">
        <v>2656.335</v>
      </c>
      <c r="T50" s="10">
        <v>1225.6079999999999</v>
      </c>
      <c r="U50" s="10">
        <v>2011221.7679999999</v>
      </c>
      <c r="V50" s="12">
        <v>19602551.015000001</v>
      </c>
      <c r="W50" s="9" t="s">
        <v>52</v>
      </c>
      <c r="X50" s="9" t="s">
        <v>35</v>
      </c>
      <c r="Y50" s="9" t="s">
        <v>22</v>
      </c>
      <c r="Z50" s="9" t="s">
        <v>20</v>
      </c>
      <c r="AA50" s="9" t="s">
        <v>24</v>
      </c>
      <c r="AB50" s="9" t="s">
        <v>30</v>
      </c>
      <c r="AC50" s="57" t="s">
        <v>23</v>
      </c>
    </row>
    <row r="51" spans="1:29" x14ac:dyDescent="0.25">
      <c r="A51" s="9" t="s">
        <v>34</v>
      </c>
      <c r="B51" s="9" t="s">
        <v>47</v>
      </c>
      <c r="C51" s="9">
        <v>525</v>
      </c>
      <c r="D51" s="9" t="s">
        <v>51</v>
      </c>
      <c r="E51" s="9">
        <v>2015</v>
      </c>
      <c r="F51" s="10">
        <v>8448.7000000000007</v>
      </c>
      <c r="I51" s="13">
        <f t="shared" ref="I51:I53" si="9">P51/(H$50*8760)</f>
        <v>0.83463825966713423</v>
      </c>
      <c r="J51" s="10">
        <f>V51/P51*1000</f>
        <v>10004.746819245956</v>
      </c>
      <c r="P51" s="10">
        <v>2013568.14</v>
      </c>
      <c r="Q51" s="11">
        <v>0.27239999999999998</v>
      </c>
      <c r="R51" s="11">
        <f>T51*2000/V51</f>
        <v>0.12049983355859288</v>
      </c>
      <c r="S51" s="10">
        <v>2734.3780000000002</v>
      </c>
      <c r="T51" s="10">
        <v>1213.749</v>
      </c>
      <c r="U51" s="10">
        <v>2066903.1710000001</v>
      </c>
      <c r="V51" s="12">
        <v>20145239.443999998</v>
      </c>
      <c r="W51" s="9" t="s">
        <v>52</v>
      </c>
      <c r="X51" s="9" t="s">
        <v>35</v>
      </c>
      <c r="Y51" s="9" t="s">
        <v>22</v>
      </c>
      <c r="Z51" s="9" t="s">
        <v>20</v>
      </c>
      <c r="AA51" s="9" t="s">
        <v>24</v>
      </c>
      <c r="AB51" s="9" t="s">
        <v>30</v>
      </c>
      <c r="AC51" s="57" t="s">
        <v>23</v>
      </c>
    </row>
    <row r="52" spans="1:29" x14ac:dyDescent="0.25">
      <c r="A52" s="9" t="s">
        <v>34</v>
      </c>
      <c r="B52" s="9" t="s">
        <v>47</v>
      </c>
      <c r="C52" s="9">
        <v>525</v>
      </c>
      <c r="D52" s="9" t="s">
        <v>51</v>
      </c>
      <c r="E52" s="9">
        <v>2016</v>
      </c>
      <c r="F52" s="10">
        <v>7122.56</v>
      </c>
      <c r="G52" s="25" t="s">
        <v>101</v>
      </c>
      <c r="I52" s="13">
        <f t="shared" si="9"/>
        <v>0.60610940748699282</v>
      </c>
      <c r="J52" s="10">
        <f>V52/P52*1000</f>
        <v>9840.4260912136542</v>
      </c>
      <c r="P52" s="10">
        <v>1462241.37</v>
      </c>
      <c r="Q52" s="11">
        <v>0.17299999999999999</v>
      </c>
      <c r="R52" s="11">
        <f>T52*2000/V52</f>
        <v>0.11883471509921079</v>
      </c>
      <c r="S52" s="10">
        <v>1208.825</v>
      </c>
      <c r="T52" s="10">
        <v>854.96100000000001</v>
      </c>
      <c r="U52" s="10">
        <v>1476317.297</v>
      </c>
      <c r="V52" s="12">
        <v>14389078.129000001</v>
      </c>
      <c r="W52" s="9" t="s">
        <v>52</v>
      </c>
      <c r="X52" s="9" t="s">
        <v>35</v>
      </c>
      <c r="Y52" s="9" t="s">
        <v>22</v>
      </c>
      <c r="Z52" s="9" t="s">
        <v>20</v>
      </c>
      <c r="AA52" s="9" t="s">
        <v>24</v>
      </c>
      <c r="AB52" s="9" t="s">
        <v>30</v>
      </c>
      <c r="AC52" s="57" t="s">
        <v>53</v>
      </c>
    </row>
    <row r="53" spans="1:29" x14ac:dyDescent="0.25">
      <c r="A53" s="9" t="s">
        <v>34</v>
      </c>
      <c r="B53" s="9" t="s">
        <v>47</v>
      </c>
      <c r="C53" s="9">
        <v>525</v>
      </c>
      <c r="D53" s="9" t="s">
        <v>51</v>
      </c>
      <c r="E53" s="9">
        <v>2017</v>
      </c>
      <c r="F53" s="10">
        <v>7829.63</v>
      </c>
      <c r="G53" s="25" t="s">
        <v>96</v>
      </c>
      <c r="I53" s="13">
        <f t="shared" si="9"/>
        <v>0.6515804699183918</v>
      </c>
      <c r="J53" s="10">
        <f>V53/P53*1000</f>
        <v>9563.32869509583</v>
      </c>
      <c r="K53" s="33" t="s">
        <v>87</v>
      </c>
      <c r="L53" s="34" t="s">
        <v>90</v>
      </c>
      <c r="M53" s="34" t="s">
        <v>90</v>
      </c>
      <c r="P53" s="10">
        <v>1571940.49</v>
      </c>
      <c r="Q53" s="11">
        <v>4.5199999999999997E-2</v>
      </c>
      <c r="R53" s="11">
        <f>T53*2000/V53</f>
        <v>0.12258192050531536</v>
      </c>
      <c r="S53" s="10">
        <v>336.83199999999999</v>
      </c>
      <c r="T53" s="10">
        <v>921.38599999999997</v>
      </c>
      <c r="U53" s="10">
        <v>1542384.07</v>
      </c>
      <c r="V53" s="12">
        <v>15032983.595000001</v>
      </c>
      <c r="W53" s="9" t="s">
        <v>52</v>
      </c>
      <c r="X53" s="9" t="s">
        <v>35</v>
      </c>
      <c r="Y53" s="9" t="s">
        <v>22</v>
      </c>
      <c r="Z53" s="9" t="s">
        <v>20</v>
      </c>
      <c r="AA53" s="9" t="s">
        <v>24</v>
      </c>
      <c r="AB53" s="9" t="s">
        <v>30</v>
      </c>
      <c r="AC53" s="57" t="s">
        <v>54</v>
      </c>
    </row>
    <row r="54" spans="1:29" x14ac:dyDescent="0.25">
      <c r="A54" s="15"/>
      <c r="B54" s="15"/>
      <c r="C54" s="15"/>
      <c r="D54" s="15"/>
      <c r="E54" s="15"/>
      <c r="F54" s="14"/>
      <c r="G54" s="26"/>
      <c r="H54" s="14"/>
      <c r="I54" s="32" t="s">
        <v>77</v>
      </c>
      <c r="J54" s="14">
        <f>AVERAGE(J50:J53)</f>
        <v>9859.7407307726426</v>
      </c>
      <c r="K54" s="26">
        <f>H50*0.85*8760</f>
        <v>2050628.3999999997</v>
      </c>
      <c r="L54" s="30">
        <f>Q53</f>
        <v>4.5199999999999997E-2</v>
      </c>
      <c r="M54" s="30">
        <f>R53</f>
        <v>0.12258192050531536</v>
      </c>
      <c r="N54" s="14">
        <f>J54*K54/1000*L54/2000</f>
        <v>456.94181451699632</v>
      </c>
      <c r="O54" s="14">
        <f>J54*K54/1000*M54/2000</f>
        <v>1239.2213535990486</v>
      </c>
      <c r="P54" s="14"/>
      <c r="Q54" s="16"/>
      <c r="R54" s="16"/>
      <c r="S54" s="14"/>
      <c r="T54" s="14"/>
      <c r="U54" s="14"/>
      <c r="V54" s="17"/>
      <c r="W54" s="15"/>
      <c r="X54" s="15"/>
      <c r="Y54" s="15"/>
      <c r="Z54" s="15"/>
      <c r="AA54" s="15"/>
      <c r="AB54" s="15"/>
      <c r="AC54" s="60"/>
    </row>
    <row r="56" spans="1:29" x14ac:dyDescent="0.25">
      <c r="A56" s="5" t="s">
        <v>34</v>
      </c>
      <c r="B56" s="5" t="s">
        <v>57</v>
      </c>
      <c r="C56" s="5">
        <v>492</v>
      </c>
      <c r="D56" s="5">
        <v>5</v>
      </c>
      <c r="E56" s="5">
        <v>2014</v>
      </c>
      <c r="F56" s="6">
        <v>2657.26</v>
      </c>
      <c r="G56" s="23"/>
      <c r="H56" s="6"/>
      <c r="I56" s="6"/>
      <c r="J56" s="6"/>
      <c r="K56" s="23"/>
      <c r="L56" s="27"/>
      <c r="M56" s="27"/>
      <c r="N56" s="6"/>
      <c r="O56" s="6"/>
      <c r="P56" s="6">
        <v>112643.37</v>
      </c>
      <c r="Q56" s="7">
        <v>0.35199999999999998</v>
      </c>
      <c r="R56" s="7"/>
      <c r="S56" s="6">
        <v>217.38399999999999</v>
      </c>
      <c r="T56" s="6">
        <v>277.62400000000002</v>
      </c>
      <c r="U56" s="6">
        <v>128600.86599999999</v>
      </c>
      <c r="V56" s="8">
        <v>1226965.909</v>
      </c>
      <c r="W56" s="5" t="s">
        <v>46</v>
      </c>
      <c r="X56" s="5" t="s">
        <v>46</v>
      </c>
      <c r="Y56" s="5" t="s">
        <v>19</v>
      </c>
      <c r="Z56" s="5" t="s">
        <v>20</v>
      </c>
      <c r="AA56" s="5" t="s">
        <v>18</v>
      </c>
      <c r="AB56" s="5"/>
      <c r="AC56" s="56" t="s">
        <v>32</v>
      </c>
    </row>
    <row r="57" spans="1:29" x14ac:dyDescent="0.25">
      <c r="A57" s="5" t="s">
        <v>34</v>
      </c>
      <c r="B57" s="5" t="s">
        <v>57</v>
      </c>
      <c r="C57" s="5">
        <v>492</v>
      </c>
      <c r="D57" s="5">
        <v>5</v>
      </c>
      <c r="E57" s="5">
        <v>2015</v>
      </c>
      <c r="F57" s="6">
        <v>5564.86</v>
      </c>
      <c r="G57" s="23"/>
      <c r="H57" s="6"/>
      <c r="I57" s="6"/>
      <c r="J57" s="6"/>
      <c r="K57" s="23"/>
      <c r="L57" s="27"/>
      <c r="M57" s="27"/>
      <c r="N57" s="6"/>
      <c r="O57" s="6"/>
      <c r="P57" s="6">
        <v>225455.59</v>
      </c>
      <c r="Q57" s="7">
        <v>0.3503</v>
      </c>
      <c r="R57" s="7"/>
      <c r="S57" s="6">
        <v>493.49599999999998</v>
      </c>
      <c r="T57" s="6">
        <v>580.11</v>
      </c>
      <c r="U57" s="6">
        <v>288171.60200000001</v>
      </c>
      <c r="V57" s="8">
        <v>2755804.923</v>
      </c>
      <c r="W57" s="5" t="s">
        <v>46</v>
      </c>
      <c r="X57" s="5" t="s">
        <v>46</v>
      </c>
      <c r="Y57" s="5" t="s">
        <v>19</v>
      </c>
      <c r="Z57" s="5" t="s">
        <v>20</v>
      </c>
      <c r="AA57" s="5" t="s">
        <v>18</v>
      </c>
      <c r="AB57" s="5"/>
      <c r="AC57" s="56" t="s">
        <v>32</v>
      </c>
    </row>
    <row r="58" spans="1:29" x14ac:dyDescent="0.25">
      <c r="A58" s="5" t="s">
        <v>34</v>
      </c>
      <c r="B58" s="5" t="s">
        <v>57</v>
      </c>
      <c r="C58" s="5">
        <v>492</v>
      </c>
      <c r="D58" s="5">
        <v>5</v>
      </c>
      <c r="E58" s="5">
        <v>2016</v>
      </c>
      <c r="F58" s="6">
        <v>161.46</v>
      </c>
      <c r="G58" s="23" t="s">
        <v>102</v>
      </c>
      <c r="H58" s="6"/>
      <c r="I58" s="6"/>
      <c r="J58" s="6"/>
      <c r="K58" s="23"/>
      <c r="L58" s="27"/>
      <c r="M58" s="27"/>
      <c r="N58" s="6"/>
      <c r="O58" s="6"/>
      <c r="P58" s="6">
        <v>3776.94</v>
      </c>
      <c r="Q58" s="7">
        <v>0.312</v>
      </c>
      <c r="R58" s="7"/>
      <c r="S58" s="6">
        <v>8.6010000000000009</v>
      </c>
      <c r="T58" s="6">
        <v>6.4969999999999999</v>
      </c>
      <c r="U58" s="6">
        <v>4679.674</v>
      </c>
      <c r="V58" s="8">
        <v>51234.171999999999</v>
      </c>
      <c r="W58" s="5" t="s">
        <v>46</v>
      </c>
      <c r="X58" s="5" t="s">
        <v>46</v>
      </c>
      <c r="Y58" s="5" t="s">
        <v>19</v>
      </c>
      <c r="Z58" s="5" t="s">
        <v>20</v>
      </c>
      <c r="AA58" s="5" t="s">
        <v>18</v>
      </c>
      <c r="AB58" s="5"/>
      <c r="AC58" s="56" t="s">
        <v>32</v>
      </c>
    </row>
    <row r="60" spans="1:29" x14ac:dyDescent="0.25">
      <c r="A60" s="9" t="s">
        <v>34</v>
      </c>
      <c r="B60" s="9" t="s">
        <v>57</v>
      </c>
      <c r="C60" s="9">
        <v>492</v>
      </c>
      <c r="D60" s="9">
        <v>6</v>
      </c>
      <c r="E60" s="9">
        <v>2014</v>
      </c>
      <c r="F60" s="10">
        <v>6459.75</v>
      </c>
      <c r="H60" s="10">
        <v>75</v>
      </c>
      <c r="I60" s="13">
        <f>P60/(H$60*8760)</f>
        <v>0.66668879756468791</v>
      </c>
      <c r="J60" s="10">
        <f>V60/P60*1000</f>
        <v>12038.845005008281</v>
      </c>
      <c r="P60" s="10">
        <v>438014.54</v>
      </c>
      <c r="Q60" s="11">
        <v>0.2261</v>
      </c>
      <c r="R60" s="11">
        <f>T60*2000/V60</f>
        <v>0.48230623333962075</v>
      </c>
      <c r="S60" s="10">
        <v>608.18600000000004</v>
      </c>
      <c r="T60" s="10">
        <v>1271.646</v>
      </c>
      <c r="U60" s="10">
        <v>550003.48400000005</v>
      </c>
      <c r="V60" s="12">
        <v>5273189.1569999997</v>
      </c>
      <c r="W60" s="9" t="s">
        <v>46</v>
      </c>
      <c r="X60" s="9" t="s">
        <v>46</v>
      </c>
      <c r="Y60" s="9" t="s">
        <v>19</v>
      </c>
      <c r="Z60" s="9" t="s">
        <v>20</v>
      </c>
      <c r="AA60" s="9" t="s">
        <v>18</v>
      </c>
      <c r="AC60" s="57" t="s">
        <v>70</v>
      </c>
    </row>
    <row r="61" spans="1:29" x14ac:dyDescent="0.25">
      <c r="A61" s="9" t="s">
        <v>34</v>
      </c>
      <c r="B61" s="9" t="s">
        <v>57</v>
      </c>
      <c r="C61" s="9">
        <v>492</v>
      </c>
      <c r="D61" s="9">
        <v>6</v>
      </c>
      <c r="E61" s="9">
        <v>2015</v>
      </c>
      <c r="F61" s="10">
        <v>8141.31</v>
      </c>
      <c r="I61" s="13">
        <f t="shared" ref="I61:I63" si="10">P61/(H$60*8760)</f>
        <v>0.79266961948249615</v>
      </c>
      <c r="J61" s="10">
        <f>V61/P61*1000</f>
        <v>11884.300687152527</v>
      </c>
      <c r="P61" s="10">
        <v>520783.94</v>
      </c>
      <c r="Q61" s="11">
        <v>0.2147</v>
      </c>
      <c r="R61" s="11">
        <f>T61*2000/V61</f>
        <v>0.46781425987370368</v>
      </c>
      <c r="S61" s="10">
        <v>670.46799999999996</v>
      </c>
      <c r="T61" s="10">
        <v>1447.6869999999999</v>
      </c>
      <c r="U61" s="10">
        <v>648812.54700000002</v>
      </c>
      <c r="V61" s="12">
        <v>6189152.9359999998</v>
      </c>
      <c r="W61" s="9" t="s">
        <v>46</v>
      </c>
      <c r="X61" s="9" t="s">
        <v>46</v>
      </c>
      <c r="Y61" s="9" t="s">
        <v>19</v>
      </c>
      <c r="Z61" s="9" t="s">
        <v>20</v>
      </c>
      <c r="AA61" s="9" t="s">
        <v>18</v>
      </c>
      <c r="AC61" s="57" t="s">
        <v>26</v>
      </c>
    </row>
    <row r="62" spans="1:29" x14ac:dyDescent="0.25">
      <c r="A62" s="9" t="s">
        <v>34</v>
      </c>
      <c r="B62" s="9" t="s">
        <v>57</v>
      </c>
      <c r="C62" s="9">
        <v>492</v>
      </c>
      <c r="D62" s="9">
        <v>6</v>
      </c>
      <c r="E62" s="9">
        <v>2016</v>
      </c>
      <c r="F62" s="10">
        <v>7270.9</v>
      </c>
      <c r="G62" s="35" t="s">
        <v>106</v>
      </c>
      <c r="I62" s="13">
        <f t="shared" si="10"/>
        <v>0.60331846270928458</v>
      </c>
      <c r="J62" s="10">
        <f>V62/P62*1000</f>
        <v>11714.790677123328</v>
      </c>
      <c r="P62" s="10">
        <v>396380.23</v>
      </c>
      <c r="Q62" s="11">
        <v>0.20749999999999999</v>
      </c>
      <c r="R62" s="11">
        <f>T62*2000/V62</f>
        <v>0.31187432700755086</v>
      </c>
      <c r="S62" s="10">
        <v>489.88400000000001</v>
      </c>
      <c r="T62" s="10">
        <v>724.096</v>
      </c>
      <c r="U62" s="10">
        <v>485440.65600000002</v>
      </c>
      <c r="V62" s="12">
        <v>4643511.4230000004</v>
      </c>
      <c r="W62" s="9" t="s">
        <v>46</v>
      </c>
      <c r="X62" s="9" t="s">
        <v>46</v>
      </c>
      <c r="Y62" s="9" t="s">
        <v>19</v>
      </c>
      <c r="Z62" s="9" t="s">
        <v>20</v>
      </c>
      <c r="AA62" s="9" t="s">
        <v>18</v>
      </c>
      <c r="AB62" s="9" t="s">
        <v>58</v>
      </c>
      <c r="AC62" s="57" t="s">
        <v>26</v>
      </c>
    </row>
    <row r="63" spans="1:29" x14ac:dyDescent="0.25">
      <c r="A63" s="9" t="s">
        <v>34</v>
      </c>
      <c r="B63" s="9" t="s">
        <v>57</v>
      </c>
      <c r="C63" s="9">
        <v>492</v>
      </c>
      <c r="D63" s="9">
        <v>6</v>
      </c>
      <c r="E63" s="9">
        <v>2017</v>
      </c>
      <c r="F63" s="10">
        <v>7916.02</v>
      </c>
      <c r="I63" s="13">
        <f t="shared" si="10"/>
        <v>0.68182674277016742</v>
      </c>
      <c r="J63" s="10">
        <f>V63/P63*1000</f>
        <v>11382.062257901187</v>
      </c>
      <c r="K63" s="33" t="s">
        <v>87</v>
      </c>
      <c r="L63" s="34" t="s">
        <v>90</v>
      </c>
      <c r="M63" s="38" t="s">
        <v>81</v>
      </c>
      <c r="P63" s="10">
        <v>447960.17</v>
      </c>
      <c r="Q63" s="11">
        <v>0.215</v>
      </c>
      <c r="R63" s="11">
        <f>T63*2000/V63</f>
        <v>3.2004954702131452E-2</v>
      </c>
      <c r="S63" s="10">
        <v>555.53499999999997</v>
      </c>
      <c r="T63" s="10">
        <v>81.591999999999999</v>
      </c>
      <c r="U63" s="10">
        <v>532618.13</v>
      </c>
      <c r="V63" s="12">
        <v>5098710.5439999998</v>
      </c>
      <c r="W63" s="9" t="s">
        <v>46</v>
      </c>
      <c r="X63" s="9" t="s">
        <v>46</v>
      </c>
      <c r="Y63" s="9" t="s">
        <v>19</v>
      </c>
      <c r="Z63" s="9" t="s">
        <v>20</v>
      </c>
      <c r="AA63" s="9" t="s">
        <v>18</v>
      </c>
      <c r="AB63" s="9" t="s">
        <v>59</v>
      </c>
      <c r="AC63" s="57" t="s">
        <v>26</v>
      </c>
    </row>
    <row r="64" spans="1:29" x14ac:dyDescent="0.25">
      <c r="A64" s="15"/>
      <c r="B64" s="15"/>
      <c r="C64" s="15"/>
      <c r="D64" s="15"/>
      <c r="E64" s="15"/>
      <c r="F64" s="14"/>
      <c r="G64" s="26"/>
      <c r="H64" s="14"/>
      <c r="I64" s="32" t="s">
        <v>77</v>
      </c>
      <c r="J64" s="14">
        <f>AVERAGE(J60:J63)</f>
        <v>11754.999656796332</v>
      </c>
      <c r="K64" s="26">
        <f>H60*0.85*8760</f>
        <v>558450</v>
      </c>
      <c r="L64" s="30">
        <f>Q63</f>
        <v>0.215</v>
      </c>
      <c r="M64" s="36">
        <v>2.7E-2</v>
      </c>
      <c r="N64" s="14">
        <f>J64*K64/1000*L64/2000</f>
        <v>705.69230252132559</v>
      </c>
      <c r="O64" s="14">
        <f>J64*K64/1000*M64/2000</f>
        <v>88.621824037561808</v>
      </c>
      <c r="P64" s="14"/>
      <c r="Q64" s="16"/>
      <c r="R64" s="16"/>
      <c r="S64" s="14"/>
      <c r="T64" s="14"/>
      <c r="U64" s="14"/>
      <c r="V64" s="17"/>
      <c r="W64" s="15"/>
      <c r="X64" s="15"/>
      <c r="Y64" s="15"/>
      <c r="Z64" s="15"/>
      <c r="AA64" s="15"/>
      <c r="AB64" s="15"/>
      <c r="AC64" s="60"/>
    </row>
    <row r="66" spans="1:29" x14ac:dyDescent="0.25">
      <c r="A66" s="9" t="s">
        <v>34</v>
      </c>
      <c r="B66" s="9" t="s">
        <v>57</v>
      </c>
      <c r="C66" s="9">
        <v>492</v>
      </c>
      <c r="D66" s="9">
        <v>7</v>
      </c>
      <c r="E66" s="9">
        <v>2014</v>
      </c>
      <c r="F66" s="10">
        <v>5978.55</v>
      </c>
      <c r="H66" s="10">
        <v>132</v>
      </c>
      <c r="I66" s="13">
        <f>P66/(H$66*8760)</f>
        <v>0.61525952158572028</v>
      </c>
      <c r="J66" s="10">
        <f>V66/P66*1000</f>
        <v>10847.538704381775</v>
      </c>
      <c r="P66" s="10">
        <v>711436.89</v>
      </c>
      <c r="Q66" s="11">
        <v>0.2324</v>
      </c>
      <c r="R66" s="11">
        <f>T66*2000/V66</f>
        <v>0.49303055125528239</v>
      </c>
      <c r="S66" s="10">
        <v>923.99699999999996</v>
      </c>
      <c r="T66" s="10">
        <v>1902.442</v>
      </c>
      <c r="U66" s="10">
        <v>805675.59600000002</v>
      </c>
      <c r="V66" s="12">
        <v>7717339.2000000002</v>
      </c>
      <c r="W66" s="9" t="s">
        <v>46</v>
      </c>
      <c r="X66" s="9" t="s">
        <v>46</v>
      </c>
      <c r="Y66" s="9" t="s">
        <v>19</v>
      </c>
      <c r="Z66" s="9" t="s">
        <v>20</v>
      </c>
      <c r="AA66" s="9" t="s">
        <v>18</v>
      </c>
      <c r="AC66" s="57" t="s">
        <v>71</v>
      </c>
    </row>
    <row r="67" spans="1:29" x14ac:dyDescent="0.25">
      <c r="A67" s="9" t="s">
        <v>34</v>
      </c>
      <c r="B67" s="9" t="s">
        <v>57</v>
      </c>
      <c r="C67" s="9">
        <v>492</v>
      </c>
      <c r="D67" s="9">
        <v>7</v>
      </c>
      <c r="E67" s="9">
        <v>2015</v>
      </c>
      <c r="F67" s="10">
        <v>7236.53</v>
      </c>
      <c r="I67" s="13">
        <f t="shared" ref="I67:I69" si="11">P67/(H$66*8760)</f>
        <v>0.66264085201328349</v>
      </c>
      <c r="J67" s="10">
        <f>V67/P67*1000</f>
        <v>10822.449825989073</v>
      </c>
      <c r="P67" s="10">
        <v>766224.87</v>
      </c>
      <c r="Q67" s="11">
        <v>0.22839999999999999</v>
      </c>
      <c r="R67" s="11">
        <f>T67*2000/V67</f>
        <v>0.46590153931896622</v>
      </c>
      <c r="S67" s="10">
        <v>972.28499999999997</v>
      </c>
      <c r="T67" s="10">
        <v>1931.7280000000001</v>
      </c>
      <c r="U67" s="10">
        <v>867269.70200000005</v>
      </c>
      <c r="V67" s="12">
        <v>8292430.2110000001</v>
      </c>
      <c r="W67" s="9" t="s">
        <v>46</v>
      </c>
      <c r="X67" s="9" t="s">
        <v>46</v>
      </c>
      <c r="Y67" s="9" t="s">
        <v>19</v>
      </c>
      <c r="Z67" s="9" t="s">
        <v>20</v>
      </c>
      <c r="AA67" s="9" t="s">
        <v>18</v>
      </c>
      <c r="AC67" s="57" t="s">
        <v>26</v>
      </c>
    </row>
    <row r="68" spans="1:29" x14ac:dyDescent="0.25">
      <c r="A68" s="9" t="s">
        <v>34</v>
      </c>
      <c r="B68" s="9" t="s">
        <v>57</v>
      </c>
      <c r="C68" s="9">
        <v>492</v>
      </c>
      <c r="D68" s="9">
        <v>7</v>
      </c>
      <c r="E68" s="9">
        <v>2016</v>
      </c>
      <c r="F68" s="10">
        <v>8125.17</v>
      </c>
      <c r="G68" s="35" t="s">
        <v>106</v>
      </c>
      <c r="I68" s="13">
        <f t="shared" si="11"/>
        <v>0.64930891967621418</v>
      </c>
      <c r="J68" s="10">
        <f>V68/P68*1000</f>
        <v>10586.865858767336</v>
      </c>
      <c r="P68" s="10">
        <v>750808.89</v>
      </c>
      <c r="Q68" s="11">
        <v>0.23089999999999999</v>
      </c>
      <c r="R68" s="11">
        <f>T68*2000/V68</f>
        <v>0.2243910428144073</v>
      </c>
      <c r="S68" s="10">
        <v>941.00199999999995</v>
      </c>
      <c r="T68" s="10">
        <v>891.81</v>
      </c>
      <c r="U68" s="10">
        <v>832746.68</v>
      </c>
      <c r="V68" s="12">
        <v>7948713.0039999997</v>
      </c>
      <c r="W68" s="9" t="s">
        <v>46</v>
      </c>
      <c r="X68" s="9" t="s">
        <v>46</v>
      </c>
      <c r="Y68" s="9" t="s">
        <v>19</v>
      </c>
      <c r="Z68" s="9" t="s">
        <v>20</v>
      </c>
      <c r="AA68" s="9" t="s">
        <v>18</v>
      </c>
      <c r="AB68" s="9" t="s">
        <v>60</v>
      </c>
      <c r="AC68" s="57" t="s">
        <v>26</v>
      </c>
    </row>
    <row r="69" spans="1:29" x14ac:dyDescent="0.25">
      <c r="A69" s="9" t="s">
        <v>34</v>
      </c>
      <c r="B69" s="9" t="s">
        <v>57</v>
      </c>
      <c r="C69" s="9">
        <v>492</v>
      </c>
      <c r="D69" s="9">
        <v>7</v>
      </c>
      <c r="E69" s="9">
        <v>2017</v>
      </c>
      <c r="F69" s="10">
        <v>8355.06</v>
      </c>
      <c r="I69" s="13">
        <f t="shared" si="11"/>
        <v>0.71031473986439742</v>
      </c>
      <c r="J69" s="10">
        <f>V69/P69*1000</f>
        <v>10631.924448293821</v>
      </c>
      <c r="K69" s="33" t="s">
        <v>87</v>
      </c>
      <c r="L69" s="34" t="s">
        <v>90</v>
      </c>
      <c r="M69" s="38" t="s">
        <v>81</v>
      </c>
      <c r="P69" s="10">
        <v>821351.14</v>
      </c>
      <c r="Q69" s="11">
        <v>0.22770000000000001</v>
      </c>
      <c r="R69" s="11">
        <f>T69*2000/V69</f>
        <v>5.8264583924936941E-2</v>
      </c>
      <c r="S69" s="10">
        <v>1016.42</v>
      </c>
      <c r="T69" s="10">
        <v>254.399</v>
      </c>
      <c r="U69" s="10">
        <v>915125.45400000003</v>
      </c>
      <c r="V69" s="12">
        <v>8732543.2660000008</v>
      </c>
      <c r="W69" s="9" t="s">
        <v>46</v>
      </c>
      <c r="X69" s="9" t="s">
        <v>46</v>
      </c>
      <c r="Y69" s="9" t="s">
        <v>19</v>
      </c>
      <c r="Z69" s="9" t="s">
        <v>20</v>
      </c>
      <c r="AA69" s="9" t="s">
        <v>18</v>
      </c>
      <c r="AB69" s="9" t="s">
        <v>59</v>
      </c>
      <c r="AC69" s="57" t="s">
        <v>26</v>
      </c>
    </row>
    <row r="70" spans="1:29" x14ac:dyDescent="0.25">
      <c r="A70" s="15"/>
      <c r="B70" s="15"/>
      <c r="C70" s="15"/>
      <c r="D70" s="15"/>
      <c r="E70" s="15"/>
      <c r="F70" s="14"/>
      <c r="G70" s="26"/>
      <c r="H70" s="14"/>
      <c r="I70" s="32" t="s">
        <v>77</v>
      </c>
      <c r="J70" s="14">
        <f>AVERAGE(J66:J69)</f>
        <v>10722.194709358002</v>
      </c>
      <c r="K70" s="26">
        <f>H66*0.85*8760</f>
        <v>982872</v>
      </c>
      <c r="L70" s="30">
        <f>Q69</f>
        <v>0.22770000000000001</v>
      </c>
      <c r="M70" s="36">
        <v>2.1000000000000001E-2</v>
      </c>
      <c r="N70" s="14">
        <f>J70*K70/1000*L70/2000</f>
        <v>1199.8133435111208</v>
      </c>
      <c r="O70" s="14">
        <f>J70*K70/1000*M70/2000</f>
        <v>110.65472206294923</v>
      </c>
      <c r="P70" s="14"/>
      <c r="Q70" s="16"/>
      <c r="R70" s="16"/>
      <c r="S70" s="14"/>
      <c r="T70" s="14"/>
      <c r="U70" s="14"/>
      <c r="V70" s="17"/>
      <c r="W70" s="15"/>
      <c r="X70" s="15"/>
      <c r="Y70" s="15"/>
      <c r="Z70" s="15"/>
      <c r="AA70" s="15"/>
      <c r="AB70" s="15"/>
      <c r="AC70" s="60"/>
    </row>
    <row r="72" spans="1:29" x14ac:dyDescent="0.25">
      <c r="A72" s="5" t="s">
        <v>34</v>
      </c>
      <c r="B72" s="5" t="s">
        <v>61</v>
      </c>
      <c r="C72" s="5">
        <v>527</v>
      </c>
      <c r="D72" s="5">
        <v>1</v>
      </c>
      <c r="E72" s="5">
        <v>2014</v>
      </c>
      <c r="F72" s="6">
        <v>5613.37</v>
      </c>
      <c r="G72" s="23"/>
      <c r="H72" s="6"/>
      <c r="I72" s="6"/>
      <c r="J72" s="6"/>
      <c r="K72" s="23"/>
      <c r="L72" s="27"/>
      <c r="M72" s="27"/>
      <c r="N72" s="6"/>
      <c r="O72" s="6"/>
      <c r="P72" s="6">
        <v>468195.74</v>
      </c>
      <c r="Q72" s="7">
        <v>0.27150000000000002</v>
      </c>
      <c r="R72" s="7"/>
      <c r="S72" s="6">
        <v>764.15700000000004</v>
      </c>
      <c r="T72" s="6">
        <v>931.32899999999995</v>
      </c>
      <c r="U72" s="6">
        <v>566900.26100000006</v>
      </c>
      <c r="V72" s="8">
        <v>5530407.1109999996</v>
      </c>
      <c r="W72" s="5" t="s">
        <v>31</v>
      </c>
      <c r="X72" s="5" t="s">
        <v>31</v>
      </c>
      <c r="Y72" s="5" t="s">
        <v>55</v>
      </c>
      <c r="Z72" s="5" t="s">
        <v>20</v>
      </c>
      <c r="AA72" s="5" t="s">
        <v>29</v>
      </c>
      <c r="AB72" s="5" t="s">
        <v>56</v>
      </c>
      <c r="AC72" s="56" t="s">
        <v>33</v>
      </c>
    </row>
    <row r="73" spans="1:29" x14ac:dyDescent="0.25">
      <c r="A73" s="5" t="s">
        <v>34</v>
      </c>
      <c r="B73" s="5" t="s">
        <v>61</v>
      </c>
      <c r="C73" s="5">
        <v>527</v>
      </c>
      <c r="D73" s="5">
        <v>1</v>
      </c>
      <c r="E73" s="5">
        <v>2015</v>
      </c>
      <c r="F73" s="6">
        <v>5582.49</v>
      </c>
      <c r="G73" s="23"/>
      <c r="H73" s="6"/>
      <c r="I73" s="6"/>
      <c r="J73" s="6"/>
      <c r="K73" s="23"/>
      <c r="L73" s="27"/>
      <c r="M73" s="27"/>
      <c r="N73" s="6"/>
      <c r="O73" s="6"/>
      <c r="P73" s="6">
        <v>462616.01</v>
      </c>
      <c r="Q73" s="7">
        <v>0.3206</v>
      </c>
      <c r="R73" s="7"/>
      <c r="S73" s="6">
        <v>952.23699999999997</v>
      </c>
      <c r="T73" s="6">
        <v>978.34699999999998</v>
      </c>
      <c r="U73" s="6">
        <v>593806.48800000001</v>
      </c>
      <c r="V73" s="8">
        <v>5794383.2960000001</v>
      </c>
      <c r="W73" s="5" t="s">
        <v>31</v>
      </c>
      <c r="X73" s="5" t="s">
        <v>31</v>
      </c>
      <c r="Y73" s="5" t="s">
        <v>55</v>
      </c>
      <c r="Z73" s="5" t="s">
        <v>20</v>
      </c>
      <c r="AA73" s="5" t="s">
        <v>29</v>
      </c>
      <c r="AB73" s="5" t="s">
        <v>56</v>
      </c>
      <c r="AC73" s="56" t="s">
        <v>33</v>
      </c>
    </row>
    <row r="74" spans="1:29" x14ac:dyDescent="0.25">
      <c r="A74" s="5" t="s">
        <v>34</v>
      </c>
      <c r="B74" s="5" t="s">
        <v>61</v>
      </c>
      <c r="C74" s="5">
        <v>527</v>
      </c>
      <c r="D74" s="5">
        <v>1</v>
      </c>
      <c r="E74" s="5">
        <v>2016</v>
      </c>
      <c r="F74" s="6">
        <v>3052.68</v>
      </c>
      <c r="G74" s="23"/>
      <c r="H74" s="6"/>
      <c r="I74" s="6"/>
      <c r="J74" s="6"/>
      <c r="K74" s="23"/>
      <c r="L74" s="27"/>
      <c r="M74" s="27"/>
      <c r="N74" s="6"/>
      <c r="O74" s="6"/>
      <c r="P74" s="6">
        <v>248712.09</v>
      </c>
      <c r="Q74" s="7">
        <v>0.29549999999999998</v>
      </c>
      <c r="R74" s="7"/>
      <c r="S74" s="6">
        <v>498.649</v>
      </c>
      <c r="T74" s="6">
        <v>439.54399999999998</v>
      </c>
      <c r="U74" s="6">
        <v>338683.59499999997</v>
      </c>
      <c r="V74" s="8">
        <v>3303629.0180000002</v>
      </c>
      <c r="W74" s="5" t="s">
        <v>31</v>
      </c>
      <c r="X74" s="5" t="s">
        <v>31</v>
      </c>
      <c r="Y74" s="5" t="s">
        <v>55</v>
      </c>
      <c r="Z74" s="5" t="s">
        <v>20</v>
      </c>
      <c r="AA74" s="5" t="s">
        <v>29</v>
      </c>
      <c r="AB74" s="5" t="s">
        <v>56</v>
      </c>
      <c r="AC74" s="56" t="s">
        <v>33</v>
      </c>
    </row>
    <row r="75" spans="1:29" x14ac:dyDescent="0.25">
      <c r="A75" s="5" t="s">
        <v>34</v>
      </c>
      <c r="B75" s="5" t="s">
        <v>61</v>
      </c>
      <c r="C75" s="5">
        <v>527</v>
      </c>
      <c r="D75" s="5">
        <v>1</v>
      </c>
      <c r="E75" s="5">
        <v>2017</v>
      </c>
      <c r="F75" s="6">
        <v>1272.45</v>
      </c>
      <c r="G75" s="23" t="s">
        <v>103</v>
      </c>
      <c r="H75" s="6"/>
      <c r="I75" s="6"/>
      <c r="J75" s="6"/>
      <c r="K75" s="23"/>
      <c r="L75" s="27"/>
      <c r="M75" s="27"/>
      <c r="N75" s="6"/>
      <c r="O75" s="6"/>
      <c r="P75" s="6">
        <v>101250.09</v>
      </c>
      <c r="Q75" s="7">
        <v>0.30549999999999999</v>
      </c>
      <c r="R75" s="7"/>
      <c r="S75" s="6">
        <v>212.16399999999999</v>
      </c>
      <c r="T75" s="6">
        <v>153.33799999999999</v>
      </c>
      <c r="U75" s="6">
        <v>136310.42600000001</v>
      </c>
      <c r="V75" s="8">
        <v>1331554.3049999999</v>
      </c>
      <c r="W75" s="5" t="s">
        <v>31</v>
      </c>
      <c r="X75" s="5" t="s">
        <v>31</v>
      </c>
      <c r="Y75" s="5" t="s">
        <v>55</v>
      </c>
      <c r="Z75" s="5" t="s">
        <v>20</v>
      </c>
      <c r="AA75" s="5" t="s">
        <v>29</v>
      </c>
      <c r="AB75" s="5" t="s">
        <v>56</v>
      </c>
      <c r="AC75" s="56" t="s">
        <v>33</v>
      </c>
    </row>
    <row r="77" spans="1:29" x14ac:dyDescent="0.25">
      <c r="A77" s="9" t="s">
        <v>34</v>
      </c>
      <c r="B77" s="9" t="s">
        <v>62</v>
      </c>
      <c r="C77" s="9">
        <v>6248</v>
      </c>
      <c r="D77" s="9">
        <v>1</v>
      </c>
      <c r="E77" s="9">
        <v>2014</v>
      </c>
      <c r="F77" s="10">
        <v>6452.62</v>
      </c>
      <c r="G77" s="25" t="s">
        <v>104</v>
      </c>
      <c r="H77" s="10">
        <v>552.29999999999995</v>
      </c>
      <c r="I77" s="13">
        <f>P77/(H$77*8760)</f>
        <v>0.60394631168786073</v>
      </c>
      <c r="J77" s="10">
        <f>V77/P77*1000</f>
        <v>10992.252057066313</v>
      </c>
      <c r="P77" s="10">
        <v>2921981.64</v>
      </c>
      <c r="Q77" s="11">
        <v>0.1069</v>
      </c>
      <c r="R77" s="11">
        <f>T77*2000/V77</f>
        <v>0.34299391541662505</v>
      </c>
      <c r="S77" s="10">
        <v>1689.6669999999999</v>
      </c>
      <c r="T77" s="10">
        <v>5508.3379999999997</v>
      </c>
      <c r="U77" s="10">
        <v>3367394.662</v>
      </c>
      <c r="V77" s="12">
        <v>32119158.693</v>
      </c>
      <c r="W77" s="9" t="s">
        <v>35</v>
      </c>
      <c r="X77" s="9" t="s">
        <v>35</v>
      </c>
      <c r="Y77" s="9" t="s">
        <v>19</v>
      </c>
      <c r="Z77" s="9" t="s">
        <v>20</v>
      </c>
      <c r="AA77" s="9" t="s">
        <v>21</v>
      </c>
      <c r="AB77" s="9" t="s">
        <v>72</v>
      </c>
      <c r="AC77" s="57" t="s">
        <v>73</v>
      </c>
    </row>
    <row r="78" spans="1:29" x14ac:dyDescent="0.25">
      <c r="A78" s="9" t="s">
        <v>34</v>
      </c>
      <c r="B78" s="9" t="s">
        <v>62</v>
      </c>
      <c r="C78" s="9">
        <v>6248</v>
      </c>
      <c r="D78" s="9">
        <v>1</v>
      </c>
      <c r="E78" s="9">
        <v>2015</v>
      </c>
      <c r="F78" s="10">
        <v>8139.25</v>
      </c>
      <c r="I78" s="13">
        <f t="shared" ref="I78:I80" si="12">P78/(H$77*8760)</f>
        <v>0.76483495130781443</v>
      </c>
      <c r="J78" s="10">
        <f>V78/P78*1000</f>
        <v>11637.220591246149</v>
      </c>
      <c r="P78" s="10">
        <v>3700384.69</v>
      </c>
      <c r="Q78" s="11">
        <v>4.9099999999999998E-2</v>
      </c>
      <c r="R78" s="11">
        <f>T78*2000/V78</f>
        <v>8.40612554861178E-2</v>
      </c>
      <c r="S78" s="10">
        <v>1050.0129999999999</v>
      </c>
      <c r="T78" s="10">
        <v>1809.931</v>
      </c>
      <c r="U78" s="10">
        <v>4514415.0659999996</v>
      </c>
      <c r="V78" s="12">
        <v>43062192.909999996</v>
      </c>
      <c r="W78" s="9" t="s">
        <v>35</v>
      </c>
      <c r="X78" s="9" t="s">
        <v>35</v>
      </c>
      <c r="Y78" s="9" t="s">
        <v>19</v>
      </c>
      <c r="Z78" s="9" t="s">
        <v>20</v>
      </c>
      <c r="AA78" s="9" t="s">
        <v>21</v>
      </c>
      <c r="AB78" s="9" t="s">
        <v>30</v>
      </c>
      <c r="AC78" s="57" t="s">
        <v>27</v>
      </c>
    </row>
    <row r="79" spans="1:29" x14ac:dyDescent="0.25">
      <c r="A79" s="9" t="s">
        <v>34</v>
      </c>
      <c r="B79" s="9" t="s">
        <v>62</v>
      </c>
      <c r="C79" s="9">
        <v>6248</v>
      </c>
      <c r="D79" s="9">
        <v>1</v>
      </c>
      <c r="E79" s="9">
        <v>2016</v>
      </c>
      <c r="F79" s="10">
        <v>6617.63</v>
      </c>
      <c r="G79" s="25" t="s">
        <v>105</v>
      </c>
      <c r="I79" s="13">
        <f t="shared" si="12"/>
        <v>0.60627806755808211</v>
      </c>
      <c r="J79" s="10">
        <f>V79/P79*1000</f>
        <v>11064.887023666906</v>
      </c>
      <c r="P79" s="10">
        <v>2933263.02</v>
      </c>
      <c r="Q79" s="11">
        <v>5.1400000000000001E-2</v>
      </c>
      <c r="R79" s="11">
        <f>T79*2000/V79</f>
        <v>9.204274676928284E-2</v>
      </c>
      <c r="S79" s="10">
        <v>840.00900000000001</v>
      </c>
      <c r="T79" s="10">
        <v>1493.68</v>
      </c>
      <c r="U79" s="10">
        <v>3402982.267</v>
      </c>
      <c r="V79" s="12">
        <v>32456223.927000001</v>
      </c>
      <c r="W79" s="9" t="s">
        <v>35</v>
      </c>
      <c r="X79" s="9" t="s">
        <v>35</v>
      </c>
      <c r="Y79" s="9" t="s">
        <v>19</v>
      </c>
      <c r="Z79" s="9" t="s">
        <v>20</v>
      </c>
      <c r="AA79" s="9" t="s">
        <v>21</v>
      </c>
      <c r="AB79" s="9" t="s">
        <v>30</v>
      </c>
      <c r="AC79" s="57" t="s">
        <v>27</v>
      </c>
    </row>
    <row r="80" spans="1:29" x14ac:dyDescent="0.25">
      <c r="A80" s="9" t="s">
        <v>34</v>
      </c>
      <c r="B80" s="9" t="s">
        <v>62</v>
      </c>
      <c r="C80" s="9">
        <v>6248</v>
      </c>
      <c r="D80" s="9">
        <v>1</v>
      </c>
      <c r="E80" s="9">
        <v>2017</v>
      </c>
      <c r="F80" s="10">
        <v>8432.3799999999992</v>
      </c>
      <c r="G80" s="25" t="s">
        <v>96</v>
      </c>
      <c r="I80" s="13">
        <f t="shared" si="12"/>
        <v>0.78701263169295355</v>
      </c>
      <c r="J80" s="10">
        <f>V80/P80*1000</f>
        <v>10964.760067419362</v>
      </c>
      <c r="K80" s="33" t="s">
        <v>87</v>
      </c>
      <c r="L80" s="34" t="s">
        <v>90</v>
      </c>
      <c r="M80" s="34" t="s">
        <v>90</v>
      </c>
      <c r="P80" s="10">
        <v>3807683.59</v>
      </c>
      <c r="Q80" s="11">
        <v>5.5100000000000003E-2</v>
      </c>
      <c r="R80" s="11">
        <f>T80*2000/V80</f>
        <v>9.1310065403786597E-2</v>
      </c>
      <c r="S80" s="10">
        <v>1157.1389999999999</v>
      </c>
      <c r="T80" s="10">
        <v>1906.1130000000001</v>
      </c>
      <c r="U80" s="10">
        <v>4375178.3559999997</v>
      </c>
      <c r="V80" s="12">
        <v>41750336.976999998</v>
      </c>
      <c r="W80" s="9" t="s">
        <v>35</v>
      </c>
      <c r="X80" s="9" t="s">
        <v>35</v>
      </c>
      <c r="Y80" s="9" t="s">
        <v>19</v>
      </c>
      <c r="Z80" s="9" t="s">
        <v>20</v>
      </c>
      <c r="AA80" s="9" t="s">
        <v>21</v>
      </c>
      <c r="AB80" s="9" t="s">
        <v>30</v>
      </c>
      <c r="AC80" s="57" t="s">
        <v>27</v>
      </c>
    </row>
    <row r="81" spans="1:29" x14ac:dyDescent="0.25">
      <c r="A81" s="15"/>
      <c r="B81" s="15"/>
      <c r="C81" s="15"/>
      <c r="D81" s="15"/>
      <c r="E81" s="15"/>
      <c r="F81" s="14"/>
      <c r="G81" s="26"/>
      <c r="H81" s="14"/>
      <c r="I81" s="32" t="s">
        <v>77</v>
      </c>
      <c r="J81" s="14">
        <f>AVERAGE(J77:J80)</f>
        <v>11164.779934849683</v>
      </c>
      <c r="K81" s="26">
        <f>H77*0.85*8760</f>
        <v>4112425.7999999993</v>
      </c>
      <c r="L81" s="30">
        <f>Q80</f>
        <v>5.5100000000000003E-2</v>
      </c>
      <c r="M81" s="30">
        <f>R80</f>
        <v>9.1310065403786597E-2</v>
      </c>
      <c r="N81" s="14">
        <f>J81*K81/1000*L81/2000</f>
        <v>1264.9397654762192</v>
      </c>
      <c r="O81" s="14">
        <f>J81*K81/1000*M81/2000</f>
        <v>2096.2201945096922</v>
      </c>
      <c r="P81" s="14"/>
      <c r="Q81" s="16"/>
      <c r="R81" s="16"/>
      <c r="S81" s="14"/>
      <c r="T81" s="14"/>
      <c r="U81" s="14"/>
      <c r="V81" s="17"/>
      <c r="W81" s="15"/>
      <c r="X81" s="15"/>
      <c r="Y81" s="15"/>
      <c r="Z81" s="15"/>
      <c r="AA81" s="15"/>
      <c r="AB81" s="15"/>
      <c r="AC81" s="60"/>
    </row>
    <row r="83" spans="1:29" x14ac:dyDescent="0.25">
      <c r="A83" s="9" t="s">
        <v>34</v>
      </c>
      <c r="B83" s="9" t="s">
        <v>63</v>
      </c>
      <c r="C83" s="9">
        <v>6761</v>
      </c>
      <c r="D83" s="9">
        <v>101</v>
      </c>
      <c r="E83" s="9">
        <v>2014</v>
      </c>
      <c r="F83" s="10">
        <v>8545.7000000000007</v>
      </c>
      <c r="H83" s="10">
        <v>293.60000000000002</v>
      </c>
      <c r="I83" s="13">
        <f>P83/(H$83*8760)</f>
        <v>0.92161082935189675</v>
      </c>
      <c r="J83" s="10">
        <f>V83/P83*1000</f>
        <v>9502.0146924466753</v>
      </c>
      <c r="P83" s="10">
        <v>2370324.0699999998</v>
      </c>
      <c r="Q83" s="11">
        <v>0.12570000000000001</v>
      </c>
      <c r="R83" s="11">
        <f>T83*2000/V83</f>
        <v>8.071001964410493E-2</v>
      </c>
      <c r="S83" s="10">
        <v>1412.395</v>
      </c>
      <c r="T83" s="10">
        <v>908.91</v>
      </c>
      <c r="U83" s="10">
        <v>2362194.5690000001</v>
      </c>
      <c r="V83" s="12">
        <v>22522854.138999999</v>
      </c>
      <c r="W83" s="9" t="s">
        <v>64</v>
      </c>
      <c r="X83" s="9" t="s">
        <v>64</v>
      </c>
      <c r="Y83" s="9" t="s">
        <v>22</v>
      </c>
      <c r="Z83" s="9" t="s">
        <v>20</v>
      </c>
      <c r="AB83" s="9" t="s">
        <v>30</v>
      </c>
      <c r="AC83" s="57" t="s">
        <v>23</v>
      </c>
    </row>
    <row r="84" spans="1:29" x14ac:dyDescent="0.25">
      <c r="A84" s="9" t="s">
        <v>34</v>
      </c>
      <c r="B84" s="9" t="s">
        <v>63</v>
      </c>
      <c r="C84" s="9">
        <v>6761</v>
      </c>
      <c r="D84" s="9">
        <v>101</v>
      </c>
      <c r="E84" s="9">
        <v>2015</v>
      </c>
      <c r="F84" s="10">
        <v>7514.72</v>
      </c>
      <c r="I84" s="13">
        <f t="shared" ref="I84:I86" si="13">P84/(H$83*8760)</f>
        <v>0.82328075426449188</v>
      </c>
      <c r="J84" s="10">
        <f>V84/P84*1000</f>
        <v>9097.8357433615565</v>
      </c>
      <c r="P84" s="10">
        <v>2117425.41</v>
      </c>
      <c r="Q84" s="11">
        <v>0.12820000000000001</v>
      </c>
      <c r="R84" s="11">
        <f>T84*2000/V84</f>
        <v>7.9212463906019007E-2</v>
      </c>
      <c r="S84" s="10">
        <v>1230.0550000000001</v>
      </c>
      <c r="T84" s="10">
        <v>762.97400000000005</v>
      </c>
      <c r="U84" s="10">
        <v>2020405.652</v>
      </c>
      <c r="V84" s="12">
        <v>19263988.579</v>
      </c>
      <c r="W84" s="9" t="s">
        <v>64</v>
      </c>
      <c r="X84" s="9" t="s">
        <v>64</v>
      </c>
      <c r="Y84" s="9" t="s">
        <v>22</v>
      </c>
      <c r="Z84" s="9" t="s">
        <v>20</v>
      </c>
      <c r="AB84" s="9" t="s">
        <v>30</v>
      </c>
      <c r="AC84" s="57" t="s">
        <v>23</v>
      </c>
    </row>
    <row r="85" spans="1:29" x14ac:dyDescent="0.25">
      <c r="A85" s="9" t="s">
        <v>34</v>
      </c>
      <c r="B85" s="9" t="s">
        <v>63</v>
      </c>
      <c r="C85" s="9">
        <v>6761</v>
      </c>
      <c r="D85" s="9">
        <v>101</v>
      </c>
      <c r="E85" s="9">
        <v>2016</v>
      </c>
      <c r="F85" s="10">
        <v>8581.56</v>
      </c>
      <c r="I85" s="13">
        <f t="shared" si="13"/>
        <v>0.94313942881937962</v>
      </c>
      <c r="J85" s="10">
        <f>V85/P85*1000</f>
        <v>9099.7252221709296</v>
      </c>
      <c r="P85" s="10">
        <v>2425694.25</v>
      </c>
      <c r="Q85" s="11">
        <v>0.1187</v>
      </c>
      <c r="R85" s="11">
        <f>T85*2000/V85</f>
        <v>7.9604583333776041E-2</v>
      </c>
      <c r="S85" s="10">
        <v>1306.5219999999999</v>
      </c>
      <c r="T85" s="10">
        <v>878.56200000000001</v>
      </c>
      <c r="U85" s="10">
        <v>2315026.6510000001</v>
      </c>
      <c r="V85" s="12">
        <v>22073151.147999998</v>
      </c>
      <c r="W85" s="9" t="s">
        <v>64</v>
      </c>
      <c r="X85" s="9" t="s">
        <v>64</v>
      </c>
      <c r="Y85" s="9" t="s">
        <v>22</v>
      </c>
      <c r="Z85" s="9" t="s">
        <v>20</v>
      </c>
      <c r="AB85" s="9" t="s">
        <v>30</v>
      </c>
      <c r="AC85" s="57" t="s">
        <v>23</v>
      </c>
    </row>
    <row r="86" spans="1:29" x14ac:dyDescent="0.25">
      <c r="A86" s="9" t="s">
        <v>34</v>
      </c>
      <c r="B86" s="9" t="s">
        <v>63</v>
      </c>
      <c r="C86" s="9">
        <v>6761</v>
      </c>
      <c r="D86" s="9">
        <v>101</v>
      </c>
      <c r="E86" s="9">
        <v>2017</v>
      </c>
      <c r="F86" s="10">
        <v>8323.39</v>
      </c>
      <c r="I86" s="13">
        <f t="shared" si="13"/>
        <v>0.93321764616226843</v>
      </c>
      <c r="J86" s="10">
        <f>V86/P86*1000</f>
        <v>8982.0547955969541</v>
      </c>
      <c r="K86" s="37" t="s">
        <v>88</v>
      </c>
      <c r="L86" s="34" t="s">
        <v>90</v>
      </c>
      <c r="M86" s="34" t="s">
        <v>90</v>
      </c>
      <c r="P86" s="10">
        <v>2400176.06</v>
      </c>
      <c r="Q86" s="11">
        <v>0.1197</v>
      </c>
      <c r="R86" s="11">
        <f>T86*2000/V86</f>
        <v>8.0663912621108433E-2</v>
      </c>
      <c r="S86" s="10">
        <v>1292.1130000000001</v>
      </c>
      <c r="T86" s="10">
        <v>869.49699999999996</v>
      </c>
      <c r="U86" s="10">
        <v>2261060.9449999998</v>
      </c>
      <c r="V86" s="12">
        <v>21558512.890000001</v>
      </c>
      <c r="W86" s="9" t="s">
        <v>64</v>
      </c>
      <c r="X86" s="9" t="s">
        <v>64</v>
      </c>
      <c r="Y86" s="9" t="s">
        <v>22</v>
      </c>
      <c r="Z86" s="9" t="s">
        <v>20</v>
      </c>
      <c r="AB86" s="9" t="s">
        <v>30</v>
      </c>
      <c r="AC86" s="57" t="s">
        <v>23</v>
      </c>
    </row>
    <row r="87" spans="1:29" x14ac:dyDescent="0.25">
      <c r="A87" s="15"/>
      <c r="B87" s="15"/>
      <c r="C87" s="15"/>
      <c r="D87" s="15"/>
      <c r="E87" s="15"/>
      <c r="F87" s="14"/>
      <c r="G87" s="26"/>
      <c r="H87" s="14"/>
      <c r="I87" s="32" t="s">
        <v>77</v>
      </c>
      <c r="J87" s="14">
        <f>AVERAGE(J83:J86)</f>
        <v>9170.4076133940289</v>
      </c>
      <c r="K87" s="35">
        <f>P86</f>
        <v>2400176.06</v>
      </c>
      <c r="L87" s="30">
        <f>Q86</f>
        <v>0.1197</v>
      </c>
      <c r="M87" s="30">
        <f>R86</f>
        <v>8.0663912621108433E-2</v>
      </c>
      <c r="N87" s="14">
        <f>J87*K87/1000*L87/2000</f>
        <v>1317.3339799244886</v>
      </c>
      <c r="O87" s="14">
        <f>J87*K87/1000*M87/2000</f>
        <v>887.73026774808659</v>
      </c>
      <c r="P87" s="14"/>
      <c r="Q87" s="16"/>
      <c r="R87" s="16"/>
      <c r="S87" s="14"/>
      <c r="T87" s="14"/>
      <c r="U87" s="14"/>
      <c r="V87" s="17"/>
      <c r="W87" s="15"/>
      <c r="X87" s="15"/>
      <c r="Y87" s="15"/>
      <c r="Z87" s="15"/>
      <c r="AA87" s="15"/>
      <c r="AB87" s="15"/>
      <c r="AC87" s="60"/>
    </row>
    <row r="89" spans="1:29" x14ac:dyDescent="0.25">
      <c r="A89" s="9" t="s">
        <v>34</v>
      </c>
      <c r="B89" s="9" t="s">
        <v>65</v>
      </c>
      <c r="C89" s="9">
        <v>8219</v>
      </c>
      <c r="D89" s="9">
        <v>1</v>
      </c>
      <c r="E89" s="9">
        <v>2014</v>
      </c>
      <c r="F89" s="10">
        <v>6965.93</v>
      </c>
      <c r="H89" s="10">
        <v>207</v>
      </c>
      <c r="I89" s="13">
        <f>P89/(H$89*8760)</f>
        <v>0.79689226391370516</v>
      </c>
      <c r="J89" s="10">
        <f>V89/P89*1000</f>
        <v>10098.78776890584</v>
      </c>
      <c r="P89" s="10">
        <v>1445020.68</v>
      </c>
      <c r="Q89" s="11">
        <v>0.23719999999999999</v>
      </c>
      <c r="R89" s="11">
        <f>T89*2000/V89</f>
        <v>0.45437754138590253</v>
      </c>
      <c r="S89" s="10">
        <v>1733.9059999999999</v>
      </c>
      <c r="T89" s="10">
        <v>3315.3560000000002</v>
      </c>
      <c r="U89" s="10">
        <v>1530191.726</v>
      </c>
      <c r="V89" s="12">
        <v>14592957.169</v>
      </c>
      <c r="W89" s="9" t="s">
        <v>46</v>
      </c>
      <c r="X89" s="9" t="s">
        <v>46</v>
      </c>
      <c r="Y89" s="9" t="s">
        <v>19</v>
      </c>
      <c r="Z89" s="9" t="s">
        <v>20</v>
      </c>
      <c r="AA89" s="9" t="s">
        <v>24</v>
      </c>
      <c r="AC89" s="57" t="s">
        <v>32</v>
      </c>
    </row>
    <row r="90" spans="1:29" x14ac:dyDescent="0.25">
      <c r="A90" s="9" t="s">
        <v>34</v>
      </c>
      <c r="B90" s="9" t="s">
        <v>65</v>
      </c>
      <c r="C90" s="9">
        <v>8219</v>
      </c>
      <c r="D90" s="9">
        <v>1</v>
      </c>
      <c r="E90" s="9">
        <v>2015</v>
      </c>
      <c r="F90" s="10">
        <v>8130.93</v>
      </c>
      <c r="I90" s="13">
        <f t="shared" ref="I90:I92" si="14">P90/(H$89*8760)</f>
        <v>0.92863411311847888</v>
      </c>
      <c r="J90" s="10">
        <f>V90/P90*1000</f>
        <v>9630.9868567207541</v>
      </c>
      <c r="P90" s="10">
        <v>1683910.81</v>
      </c>
      <c r="Q90" s="11">
        <v>0.2359</v>
      </c>
      <c r="R90" s="11">
        <f>T90*2000/V90</f>
        <v>0.45840985540742013</v>
      </c>
      <c r="S90" s="10">
        <v>1918.798</v>
      </c>
      <c r="T90" s="10">
        <v>3717.1819999999998</v>
      </c>
      <c r="U90" s="10">
        <v>1700667.76</v>
      </c>
      <c r="V90" s="12">
        <v>16217722.879000001</v>
      </c>
      <c r="W90" s="9" t="s">
        <v>46</v>
      </c>
      <c r="X90" s="9" t="s">
        <v>46</v>
      </c>
      <c r="Y90" s="9" t="s">
        <v>19</v>
      </c>
      <c r="Z90" s="9" t="s">
        <v>20</v>
      </c>
      <c r="AA90" s="9" t="s">
        <v>24</v>
      </c>
      <c r="AC90" s="57" t="s">
        <v>32</v>
      </c>
    </row>
    <row r="91" spans="1:29" x14ac:dyDescent="0.25">
      <c r="A91" s="9" t="s">
        <v>34</v>
      </c>
      <c r="B91" s="9" t="s">
        <v>65</v>
      </c>
      <c r="C91" s="9">
        <v>8219</v>
      </c>
      <c r="D91" s="9">
        <v>1</v>
      </c>
      <c r="E91" s="9">
        <v>2016</v>
      </c>
      <c r="F91" s="10">
        <v>7211.07</v>
      </c>
      <c r="I91" s="13">
        <f t="shared" si="14"/>
        <v>0.72395130478900571</v>
      </c>
      <c r="J91" s="10">
        <f>V91/P91*1000</f>
        <v>10213.003322827748</v>
      </c>
      <c r="P91" s="10">
        <v>1312755.3799999999</v>
      </c>
      <c r="Q91" s="11">
        <v>0.20880000000000001</v>
      </c>
      <c r="R91" s="11">
        <f>T91*2000/V91</f>
        <v>0.44497934681923657</v>
      </c>
      <c r="S91" s="10">
        <v>1400.325</v>
      </c>
      <c r="T91" s="10">
        <v>2982.9580000000001</v>
      </c>
      <c r="U91" s="10">
        <v>1405587.1310000001</v>
      </c>
      <c r="V91" s="12">
        <v>13407175.058</v>
      </c>
      <c r="W91" s="9" t="s">
        <v>46</v>
      </c>
      <c r="X91" s="9" t="s">
        <v>46</v>
      </c>
      <c r="Y91" s="9" t="s">
        <v>19</v>
      </c>
      <c r="Z91" s="9" t="s">
        <v>20</v>
      </c>
      <c r="AA91" s="9" t="s">
        <v>24</v>
      </c>
      <c r="AC91" s="57" t="s">
        <v>66</v>
      </c>
    </row>
    <row r="92" spans="1:29" x14ac:dyDescent="0.25">
      <c r="A92" s="9" t="s">
        <v>34</v>
      </c>
      <c r="B92" s="9" t="s">
        <v>65</v>
      </c>
      <c r="C92" s="9">
        <v>8219</v>
      </c>
      <c r="D92" s="9">
        <v>1</v>
      </c>
      <c r="E92" s="9">
        <v>2017</v>
      </c>
      <c r="F92" s="10">
        <v>7397.51</v>
      </c>
      <c r="G92" s="35" t="s">
        <v>106</v>
      </c>
      <c r="I92" s="13">
        <f t="shared" si="14"/>
        <v>0.80477376855712179</v>
      </c>
      <c r="J92" s="10">
        <f>V92/P92*1000</f>
        <v>9983.8984671938324</v>
      </c>
      <c r="K92" s="33" t="s">
        <v>87</v>
      </c>
      <c r="L92" s="34" t="s">
        <v>90</v>
      </c>
      <c r="M92" s="38" t="s">
        <v>81</v>
      </c>
      <c r="P92" s="10">
        <v>1459312.37</v>
      </c>
      <c r="Q92" s="11">
        <v>0.1641</v>
      </c>
      <c r="R92" s="11">
        <f>T92*2000/V92</f>
        <v>0.20511781774405777</v>
      </c>
      <c r="S92" s="10">
        <v>1195.7270000000001</v>
      </c>
      <c r="T92" s="10">
        <v>1494.2449999999999</v>
      </c>
      <c r="U92" s="10">
        <v>1527837.308</v>
      </c>
      <c r="V92" s="12">
        <v>14569626.534</v>
      </c>
      <c r="W92" s="9" t="s">
        <v>46</v>
      </c>
      <c r="X92" s="9" t="s">
        <v>46</v>
      </c>
      <c r="Y92" s="9" t="s">
        <v>19</v>
      </c>
      <c r="Z92" s="9" t="s">
        <v>20</v>
      </c>
      <c r="AA92" s="9" t="s">
        <v>24</v>
      </c>
      <c r="AB92" s="9" t="s">
        <v>67</v>
      </c>
      <c r="AC92" s="57" t="s">
        <v>26</v>
      </c>
    </row>
    <row r="93" spans="1:29" x14ac:dyDescent="0.25">
      <c r="A93" s="15"/>
      <c r="B93" s="15"/>
      <c r="C93" s="15"/>
      <c r="D93" s="15"/>
      <c r="E93" s="15"/>
      <c r="F93" s="14"/>
      <c r="G93" s="30"/>
      <c r="H93" s="14"/>
      <c r="I93" s="32" t="s">
        <v>77</v>
      </c>
      <c r="J93" s="14">
        <f>AVERAGE(J89:J92)</f>
        <v>9981.6691039120433</v>
      </c>
      <c r="K93" s="26">
        <f>H89*0.85*8760</f>
        <v>1541322</v>
      </c>
      <c r="L93" s="30">
        <f>Q92</f>
        <v>0.1641</v>
      </c>
      <c r="M93" s="36">
        <v>7.1999999999999995E-2</v>
      </c>
      <c r="N93" s="14">
        <f>J93*K93/1000*L93/2000</f>
        <v>1262.3364756088822</v>
      </c>
      <c r="O93" s="14">
        <f>J93*K93/1000*M93/2000</f>
        <v>553.85878271687704</v>
      </c>
      <c r="P93" s="14"/>
      <c r="Q93" s="16"/>
      <c r="R93" s="16"/>
      <c r="S93" s="14"/>
      <c r="T93" s="14"/>
      <c r="U93" s="14"/>
      <c r="V93" s="17"/>
      <c r="W93" s="15"/>
      <c r="X93" s="15"/>
      <c r="Y93" s="15"/>
      <c r="Z93" s="15"/>
      <c r="AA93" s="15"/>
      <c r="AB93" s="15"/>
      <c r="AC93" s="60"/>
    </row>
    <row r="94" spans="1:29" x14ac:dyDescent="0.25">
      <c r="M94" s="31"/>
    </row>
    <row r="95" spans="1:29" x14ac:dyDescent="0.25">
      <c r="A95" s="5" t="s">
        <v>34</v>
      </c>
      <c r="B95" s="5" t="s">
        <v>68</v>
      </c>
      <c r="C95" s="5">
        <v>477</v>
      </c>
      <c r="D95" s="5">
        <v>5</v>
      </c>
      <c r="E95" s="5">
        <v>2014</v>
      </c>
      <c r="F95" s="6">
        <v>7604.87</v>
      </c>
      <c r="G95" s="23"/>
      <c r="H95" s="6"/>
      <c r="I95" s="6"/>
      <c r="J95" s="6"/>
      <c r="K95" s="23"/>
      <c r="L95" s="27"/>
      <c r="M95" s="27"/>
      <c r="N95" s="6"/>
      <c r="O95" s="6"/>
      <c r="P95" s="6">
        <v>1112872.07</v>
      </c>
      <c r="Q95" s="7">
        <v>0.35220000000000001</v>
      </c>
      <c r="R95" s="7"/>
      <c r="S95" s="6">
        <v>2060.123</v>
      </c>
      <c r="T95" s="6">
        <v>889.33900000000006</v>
      </c>
      <c r="U95" s="6">
        <v>1213520.1170000001</v>
      </c>
      <c r="V95" s="8">
        <v>11827702.512</v>
      </c>
      <c r="W95" s="5" t="s">
        <v>35</v>
      </c>
      <c r="X95" s="5" t="s">
        <v>35</v>
      </c>
      <c r="Y95" s="5" t="s">
        <v>22</v>
      </c>
      <c r="Z95" s="5" t="s">
        <v>20</v>
      </c>
      <c r="AA95" s="5" t="s">
        <v>21</v>
      </c>
      <c r="AB95" s="5" t="s">
        <v>30</v>
      </c>
      <c r="AC95" s="56" t="s">
        <v>23</v>
      </c>
    </row>
    <row r="96" spans="1:29" x14ac:dyDescent="0.25">
      <c r="A96" s="5" t="s">
        <v>34</v>
      </c>
      <c r="B96" s="5" t="s">
        <v>68</v>
      </c>
      <c r="C96" s="5">
        <v>477</v>
      </c>
      <c r="D96" s="5">
        <v>5</v>
      </c>
      <c r="E96" s="5">
        <v>2015</v>
      </c>
      <c r="F96" s="6">
        <v>7659.97</v>
      </c>
      <c r="G96" s="23"/>
      <c r="H96" s="6"/>
      <c r="I96" s="6"/>
      <c r="J96" s="6"/>
      <c r="K96" s="23"/>
      <c r="L96" s="27"/>
      <c r="M96" s="27"/>
      <c r="N96" s="6"/>
      <c r="O96" s="6"/>
      <c r="P96" s="6">
        <v>1126580.97</v>
      </c>
      <c r="Q96" s="7">
        <v>0.32900000000000001</v>
      </c>
      <c r="R96" s="7"/>
      <c r="S96" s="6">
        <v>1945.4069999999999</v>
      </c>
      <c r="T96" s="6">
        <v>876.226</v>
      </c>
      <c r="U96" s="6">
        <v>1216289.3740000001</v>
      </c>
      <c r="V96" s="8">
        <v>11854660.458000001</v>
      </c>
      <c r="W96" s="5" t="s">
        <v>35</v>
      </c>
      <c r="X96" s="5" t="s">
        <v>35</v>
      </c>
      <c r="Y96" s="5" t="s">
        <v>22</v>
      </c>
      <c r="Z96" s="5" t="s">
        <v>20</v>
      </c>
      <c r="AA96" s="5" t="s">
        <v>21</v>
      </c>
      <c r="AB96" s="5" t="s">
        <v>30</v>
      </c>
      <c r="AC96" s="56" t="s">
        <v>23</v>
      </c>
    </row>
    <row r="97" spans="1:29" x14ac:dyDescent="0.25">
      <c r="A97" s="5" t="s">
        <v>34</v>
      </c>
      <c r="B97" s="5" t="s">
        <v>68</v>
      </c>
      <c r="C97" s="5">
        <v>477</v>
      </c>
      <c r="D97" s="5">
        <v>5</v>
      </c>
      <c r="E97" s="5">
        <v>2016</v>
      </c>
      <c r="F97" s="6">
        <v>7716.5</v>
      </c>
      <c r="G97" s="23"/>
      <c r="H97" s="6"/>
      <c r="I97" s="6"/>
      <c r="J97" s="6"/>
      <c r="K97" s="23"/>
      <c r="L97" s="27"/>
      <c r="M97" s="27"/>
      <c r="N97" s="6"/>
      <c r="O97" s="6"/>
      <c r="P97" s="6">
        <v>1076051.8999999999</v>
      </c>
      <c r="Q97" s="7">
        <v>0.3306</v>
      </c>
      <c r="R97" s="7"/>
      <c r="S97" s="6">
        <v>1764.123</v>
      </c>
      <c r="T97" s="6">
        <v>871.49300000000005</v>
      </c>
      <c r="U97" s="6">
        <v>1104730.2549999999</v>
      </c>
      <c r="V97" s="8">
        <v>10767351.684</v>
      </c>
      <c r="W97" s="5" t="s">
        <v>35</v>
      </c>
      <c r="X97" s="5" t="s">
        <v>35</v>
      </c>
      <c r="Y97" s="5" t="s">
        <v>22</v>
      </c>
      <c r="Z97" s="5" t="s">
        <v>20</v>
      </c>
      <c r="AA97" s="5" t="s">
        <v>21</v>
      </c>
      <c r="AB97" s="5" t="s">
        <v>30</v>
      </c>
      <c r="AC97" s="56" t="s">
        <v>23</v>
      </c>
    </row>
    <row r="98" spans="1:29" x14ac:dyDescent="0.25">
      <c r="A98" s="5" t="s">
        <v>34</v>
      </c>
      <c r="B98" s="5" t="s">
        <v>68</v>
      </c>
      <c r="C98" s="5">
        <v>477</v>
      </c>
      <c r="D98" s="5">
        <v>5</v>
      </c>
      <c r="E98" s="5">
        <v>2017</v>
      </c>
      <c r="F98" s="6">
        <v>1811.35</v>
      </c>
      <c r="G98" s="23" t="s">
        <v>107</v>
      </c>
      <c r="H98" s="6"/>
      <c r="I98" s="6"/>
      <c r="J98" s="6"/>
      <c r="K98" s="23"/>
      <c r="L98" s="27"/>
      <c r="M98" s="27"/>
      <c r="N98" s="6"/>
      <c r="O98" s="6"/>
      <c r="P98" s="6">
        <v>234266.59</v>
      </c>
      <c r="Q98" s="7">
        <v>0.2777</v>
      </c>
      <c r="R98" s="7"/>
      <c r="S98" s="6">
        <v>299.38799999999998</v>
      </c>
      <c r="T98" s="6">
        <v>168.82300000000001</v>
      </c>
      <c r="U98" s="6">
        <v>215264.69699999999</v>
      </c>
      <c r="V98" s="8">
        <v>2098085.3640000001</v>
      </c>
      <c r="W98" s="5" t="s">
        <v>35</v>
      </c>
      <c r="X98" s="5" t="s">
        <v>35</v>
      </c>
      <c r="Y98" s="5" t="s">
        <v>22</v>
      </c>
      <c r="Z98" s="5" t="s">
        <v>20</v>
      </c>
      <c r="AA98" s="5" t="s">
        <v>21</v>
      </c>
      <c r="AB98" s="5" t="s">
        <v>30</v>
      </c>
      <c r="AC98" s="56" t="s">
        <v>23</v>
      </c>
    </row>
    <row r="99" spans="1:29" x14ac:dyDescent="0.25">
      <c r="A99" s="18"/>
      <c r="B99" s="18"/>
      <c r="C99" s="18"/>
      <c r="D99" s="18"/>
      <c r="E99" s="18"/>
      <c r="F99" s="19"/>
      <c r="H99" s="19"/>
      <c r="I99" s="19"/>
      <c r="J99" s="19"/>
      <c r="K99" s="25"/>
      <c r="L99" s="29"/>
      <c r="M99" s="29"/>
      <c r="N99" s="19"/>
      <c r="O99" s="19"/>
      <c r="P99" s="19"/>
      <c r="Q99" s="21"/>
      <c r="R99" s="21"/>
      <c r="S99" s="19"/>
      <c r="T99" s="19"/>
      <c r="U99" s="19"/>
      <c r="V99" s="22"/>
      <c r="W99" s="18"/>
      <c r="X99" s="18"/>
      <c r="Y99" s="18"/>
      <c r="Z99" s="18"/>
      <c r="AA99" s="18"/>
      <c r="AB99" s="18"/>
      <c r="AC99" s="58"/>
    </row>
  </sheetData>
  <sortState ref="A2:T294">
    <sortCondition ref="B2:B294"/>
    <sortCondition ref="D2:D294"/>
    <sortCondition ref="E2:E29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Cummins,Patrick</dc:creator>
  <cp:lastModifiedBy>Cummins,Patrick</cp:lastModifiedBy>
  <dcterms:created xsi:type="dcterms:W3CDTF">2018-11-30T13:47:34Z</dcterms:created>
  <dcterms:modified xsi:type="dcterms:W3CDTF">2019-01-29T13:17:01Z</dcterms:modified>
</cp:coreProperties>
</file>